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BuÇalışmaKitabı" defaultThemeVersion="124226"/>
  <bookViews>
    <workbookView xWindow="120" yWindow="795" windowWidth="9420" windowHeight="4290" tabRatio="648" activeTab="2"/>
  </bookViews>
  <sheets>
    <sheet name="BilgiGirisi" sheetId="6" r:id="rId1"/>
    <sheet name="YOLLUK BİLDİRİMİ" sheetId="2" r:id="rId2"/>
    <sheet name="H CETVELİ" sheetId="5" r:id="rId3"/>
    <sheet name="YaziyaCevir" sheetId="7" r:id="rId4"/>
    <sheet name="YaziyaCevir (2)" sheetId="12" r:id="rId5"/>
    <sheet name="EÖH EK GÖSTERGE" sheetId="13" r:id="rId6"/>
    <sheet name="GİH EK GÖSTERGE" sheetId="14" r:id="rId7"/>
  </sheets>
  <externalReferences>
    <externalReference r:id="rId8"/>
  </externalReferences>
  <definedNames>
    <definedName name="A">#REF!</definedName>
    <definedName name="DENE">'[1]tahakkuk müzekkeresi_1'!#REF!</definedName>
    <definedName name="_xlnm.Print_Area" localSheetId="1">'YOLLUK BİLDİRİMİ'!$B$2:$P$38</definedName>
  </definedNames>
  <calcPr calcId="125725"/>
</workbook>
</file>

<file path=xl/calcChain.xml><?xml version="1.0" encoding="utf-8"?>
<calcChain xmlns="http://schemas.openxmlformats.org/spreadsheetml/2006/main">
  <c r="U12" i="2"/>
  <c r="N27"/>
  <c r="L27"/>
  <c r="U14"/>
  <c r="O14" s="1"/>
  <c r="I14"/>
  <c r="I22"/>
  <c r="J22"/>
  <c r="U22"/>
  <c r="O22" s="1"/>
  <c r="I23"/>
  <c r="J23"/>
  <c r="U23" s="1"/>
  <c r="O23" s="1"/>
  <c r="I24"/>
  <c r="J24"/>
  <c r="U24" s="1"/>
  <c r="O24" s="1"/>
  <c r="I25"/>
  <c r="J25"/>
  <c r="U25" s="1"/>
  <c r="O25" s="1"/>
  <c r="I26"/>
  <c r="J26"/>
  <c r="U26" s="1"/>
  <c r="O26" s="1"/>
  <c r="N4"/>
  <c r="J32"/>
  <c r="J34"/>
  <c r="J35"/>
  <c r="M33"/>
  <c r="N2"/>
  <c r="D6"/>
  <c r="T11" s="1"/>
  <c r="D5"/>
  <c r="D4"/>
  <c r="D3"/>
  <c r="D2"/>
  <c r="M34" s="1"/>
  <c r="H6" i="12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30"/>
  <c r="A31" s="1"/>
  <c r="A32" s="1"/>
  <c r="A33" s="1"/>
  <c r="A34" s="1"/>
  <c r="A35" s="1"/>
  <c r="A36" s="1"/>
  <c r="A37" s="1"/>
  <c r="A38" s="1"/>
  <c r="A39" s="1"/>
  <c r="A40" s="1"/>
  <c r="K42"/>
  <c r="A9" i="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30"/>
  <c r="A31"/>
  <c r="A32" s="1"/>
  <c r="A33" s="1"/>
  <c r="A34" s="1"/>
  <c r="A35" s="1"/>
  <c r="A36" s="1"/>
  <c r="A37" s="1"/>
  <c r="A38" s="1"/>
  <c r="A39" s="1"/>
  <c r="A40" s="1"/>
  <c r="K42"/>
  <c r="H6"/>
  <c r="I18" i="2"/>
  <c r="J18"/>
  <c r="U18" s="1"/>
  <c r="O18" s="1"/>
  <c r="I17"/>
  <c r="J17"/>
  <c r="U17" s="1"/>
  <c r="O17" s="1"/>
  <c r="I16"/>
  <c r="J16"/>
  <c r="U16" s="1"/>
  <c r="O16" s="1"/>
  <c r="I15"/>
  <c r="J15"/>
  <c r="U15" s="1"/>
  <c r="O15" s="1"/>
  <c r="U13"/>
  <c r="I21"/>
  <c r="J21"/>
  <c r="U21" s="1"/>
  <c r="O21" s="1"/>
  <c r="I20"/>
  <c r="J20"/>
  <c r="U20" s="1"/>
  <c r="O20" s="1"/>
  <c r="I19"/>
  <c r="J19"/>
  <c r="U19" s="1"/>
  <c r="O19" s="1"/>
  <c r="I10"/>
  <c r="J10" s="1"/>
  <c r="U10" s="1"/>
  <c r="O10" s="1"/>
  <c r="S11"/>
  <c r="I11" l="1"/>
  <c r="J11" s="1"/>
  <c r="U11" s="1"/>
  <c r="O11" s="1"/>
  <c r="O27" s="1"/>
  <c r="R11"/>
  <c r="J27" l="1"/>
  <c r="B3" i="7"/>
  <c r="B6" l="1"/>
  <c r="F6"/>
  <c r="A7" l="1"/>
  <c r="A28"/>
  <c r="B3" i="12"/>
  <c r="B17" i="7" l="1"/>
  <c r="B20"/>
  <c r="B11"/>
  <c r="B19"/>
  <c r="B10"/>
  <c r="B12"/>
  <c r="B24"/>
  <c r="B15"/>
  <c r="B16"/>
  <c r="B18"/>
  <c r="B14"/>
  <c r="B23"/>
  <c r="B22"/>
  <c r="B25"/>
  <c r="B8"/>
  <c r="B21"/>
  <c r="B9"/>
  <c r="B13"/>
  <c r="C13" s="1"/>
  <c r="D13" s="1"/>
  <c r="B34"/>
  <c r="B33"/>
  <c r="B36"/>
  <c r="B38"/>
  <c r="B30"/>
  <c r="B29"/>
  <c r="B39"/>
  <c r="B37"/>
  <c r="B31"/>
  <c r="C31" s="1"/>
  <c r="D31" s="1"/>
  <c r="B35"/>
  <c r="B40"/>
  <c r="B32"/>
  <c r="C32" s="1"/>
  <c r="D32" s="1"/>
  <c r="B6" i="12"/>
  <c r="F6"/>
  <c r="G13" i="7"/>
  <c r="E13"/>
  <c r="G31"/>
  <c r="E31"/>
  <c r="C36" l="1"/>
  <c r="D36" s="1"/>
  <c r="C25"/>
  <c r="D25" s="1"/>
  <c r="C9"/>
  <c r="D9" s="1"/>
  <c r="C35"/>
  <c r="D35" s="1"/>
  <c r="C40"/>
  <c r="D40" s="1"/>
  <c r="C22"/>
  <c r="D22" s="1"/>
  <c r="C16"/>
  <c r="D16" s="1"/>
  <c r="C39"/>
  <c r="D39" s="1"/>
  <c r="C18"/>
  <c r="D18" s="1"/>
  <c r="C12"/>
  <c r="D12" s="1"/>
  <c r="C20"/>
  <c r="D20" s="1"/>
  <c r="C37"/>
  <c r="D37" s="1"/>
  <c r="C21"/>
  <c r="D21" s="1"/>
  <c r="C10"/>
  <c r="D10" s="1"/>
  <c r="C17"/>
  <c r="D17" s="1"/>
  <c r="D8"/>
  <c r="C8"/>
  <c r="C38"/>
  <c r="D38" s="1"/>
  <c r="C30"/>
  <c r="D30" s="1"/>
  <c r="C34"/>
  <c r="D34" s="1"/>
  <c r="C14"/>
  <c r="D14" s="1"/>
  <c r="C24"/>
  <c r="D24" s="1"/>
  <c r="C11"/>
  <c r="D11" s="1"/>
  <c r="A7" i="12"/>
  <c r="A28"/>
  <c r="D29" i="7"/>
  <c r="C29"/>
  <c r="C33"/>
  <c r="D33" s="1"/>
  <c r="C23"/>
  <c r="D23" s="1"/>
  <c r="C15"/>
  <c r="D15" s="1"/>
  <c r="C19"/>
  <c r="D19" s="1"/>
  <c r="E19"/>
  <c r="G10"/>
  <c r="G23"/>
  <c r="E38"/>
  <c r="E29"/>
  <c r="G30"/>
  <c r="G12"/>
  <c r="E35"/>
  <c r="E36"/>
  <c r="E9"/>
  <c r="E33"/>
  <c r="E8"/>
  <c r="G8"/>
  <c r="E39"/>
  <c r="G34"/>
  <c r="E22"/>
  <c r="G16"/>
  <c r="G25"/>
  <c r="G20"/>
  <c r="G40"/>
  <c r="E17"/>
  <c r="G39"/>
  <c r="E25"/>
  <c r="G19"/>
  <c r="G14"/>
  <c r="E21"/>
  <c r="E23"/>
  <c r="E20"/>
  <c r="G37"/>
  <c r="E40"/>
  <c r="E10"/>
  <c r="G29"/>
  <c r="G22"/>
  <c r="E14"/>
  <c r="E34"/>
  <c r="G9"/>
  <c r="E30"/>
  <c r="E15"/>
  <c r="E16"/>
  <c r="D41" l="1"/>
  <c r="E32" s="1"/>
  <c r="F32" s="1"/>
  <c r="D26"/>
  <c r="E11" s="1"/>
  <c r="F20"/>
  <c r="F38"/>
  <c r="F8"/>
  <c r="H9" s="1"/>
  <c r="F29"/>
  <c r="H30" s="1"/>
  <c r="F14"/>
  <c r="B21" i="12"/>
  <c r="B13"/>
  <c r="B24"/>
  <c r="B8"/>
  <c r="B19"/>
  <c r="B17"/>
  <c r="B16"/>
  <c r="B15"/>
  <c r="B23"/>
  <c r="B20"/>
  <c r="B22"/>
  <c r="B9"/>
  <c r="C9" s="1"/>
  <c r="D9" s="1"/>
  <c r="B10"/>
  <c r="B14"/>
  <c r="B25"/>
  <c r="C25" s="1"/>
  <c r="D25" s="1"/>
  <c r="B12"/>
  <c r="B11"/>
  <c r="B18"/>
  <c r="C18" s="1"/>
  <c r="D18" s="1"/>
  <c r="B35"/>
  <c r="B38"/>
  <c r="B29"/>
  <c r="B34"/>
  <c r="B37"/>
  <c r="B39"/>
  <c r="C39" s="1"/>
  <c r="D39" s="1"/>
  <c r="B30"/>
  <c r="B33"/>
  <c r="B36"/>
  <c r="C36" s="1"/>
  <c r="D36" s="1"/>
  <c r="B32"/>
  <c r="B31"/>
  <c r="C31" s="1"/>
  <c r="D31" s="1"/>
  <c r="B40"/>
  <c r="G35" i="7"/>
  <c r="G32"/>
  <c r="E39" i="12"/>
  <c r="G17" i="7"/>
  <c r="G21"/>
  <c r="E9" i="12"/>
  <c r="G31"/>
  <c r="G11" i="7"/>
  <c r="G38"/>
  <c r="G33"/>
  <c r="G24"/>
  <c r="E37"/>
  <c r="G25" i="12"/>
  <c r="E18"/>
  <c r="E31"/>
  <c r="E18" i="7"/>
  <c r="E12"/>
  <c r="G15"/>
  <c r="G9" i="12"/>
  <c r="G36" i="7"/>
  <c r="E24"/>
  <c r="G18"/>
  <c r="F35" l="1"/>
  <c r="H36" s="1"/>
  <c r="F23"/>
  <c r="H24" s="1"/>
  <c r="C14" i="12"/>
  <c r="D14" s="1"/>
  <c r="C22"/>
  <c r="D22" s="1"/>
  <c r="C20"/>
  <c r="D20" s="1"/>
  <c r="C30"/>
  <c r="D30" s="1"/>
  <c r="C11"/>
  <c r="D11" s="1"/>
  <c r="C32"/>
  <c r="D32" s="1"/>
  <c r="C12"/>
  <c r="D12" s="1"/>
  <c r="H33" i="7"/>
  <c r="H39"/>
  <c r="H21"/>
  <c r="H15"/>
  <c r="F17"/>
  <c r="H18" s="1"/>
  <c r="F11"/>
  <c r="H12" s="1"/>
  <c r="C15" i="12"/>
  <c r="D15" s="1"/>
  <c r="C40"/>
  <c r="D40" s="1"/>
  <c r="C35"/>
  <c r="D35" s="1"/>
  <c r="C24"/>
  <c r="D24" s="1"/>
  <c r="C33"/>
  <c r="D33" s="1"/>
  <c r="C34"/>
  <c r="D34" s="1"/>
  <c r="C17"/>
  <c r="D17" s="1"/>
  <c r="C13"/>
  <c r="D13" s="1"/>
  <c r="C37"/>
  <c r="D37" s="1"/>
  <c r="C16"/>
  <c r="D16" s="1"/>
  <c r="D8"/>
  <c r="C8"/>
  <c r="C38"/>
  <c r="D38" s="1"/>
  <c r="C29"/>
  <c r="D29"/>
  <c r="C10"/>
  <c r="D10" s="1"/>
  <c r="C23"/>
  <c r="D23" s="1"/>
  <c r="C19"/>
  <c r="D19" s="1"/>
  <c r="C21"/>
  <c r="D21" s="1"/>
  <c r="G33"/>
  <c r="G23"/>
  <c r="G39"/>
  <c r="G32"/>
  <c r="G17"/>
  <c r="G24"/>
  <c r="G35"/>
  <c r="G21"/>
  <c r="G36"/>
  <c r="G15"/>
  <c r="G10"/>
  <c r="G16"/>
  <c r="E21"/>
  <c r="E10"/>
  <c r="E34"/>
  <c r="G22"/>
  <c r="E36"/>
  <c r="G34"/>
  <c r="E8"/>
  <c r="E23"/>
  <c r="E33"/>
  <c r="E14"/>
  <c r="G29"/>
  <c r="G13"/>
  <c r="E20"/>
  <c r="E19"/>
  <c r="G37"/>
  <c r="E24"/>
  <c r="E16"/>
  <c r="E40"/>
  <c r="E25"/>
  <c r="E22"/>
  <c r="E12"/>
  <c r="G19"/>
  <c r="G30"/>
  <c r="E30"/>
  <c r="G40"/>
  <c r="E38"/>
  <c r="E35"/>
  <c r="E17"/>
  <c r="G20" l="1"/>
  <c r="H41" i="7"/>
  <c r="K41" s="1"/>
  <c r="D41" i="12"/>
  <c r="E32" s="1"/>
  <c r="F32" s="1"/>
  <c r="H33" s="1"/>
  <c r="D26"/>
  <c r="E11" s="1"/>
  <c r="H27" i="7"/>
  <c r="K27" s="1"/>
  <c r="F20" i="12"/>
  <c r="F38"/>
  <c r="F8"/>
  <c r="H9" s="1"/>
  <c r="F23"/>
  <c r="H24" s="1"/>
  <c r="F17"/>
  <c r="G18"/>
  <c r="G11"/>
  <c r="G14"/>
  <c r="G12"/>
  <c r="G38"/>
  <c r="E37"/>
  <c r="E15"/>
  <c r="E13"/>
  <c r="G8"/>
  <c r="E29"/>
  <c r="H21" l="1"/>
  <c r="F35"/>
  <c r="H36" s="1"/>
  <c r="K43" i="7"/>
  <c r="B4" s="1"/>
  <c r="H29" i="2" s="1"/>
  <c r="H18" i="12"/>
  <c r="H39"/>
  <c r="F29"/>
  <c r="H30" s="1"/>
  <c r="F14"/>
  <c r="H15" s="1"/>
  <c r="F11"/>
  <c r="H12" s="1"/>
  <c r="H41" l="1"/>
  <c r="K41" s="1"/>
  <c r="H27"/>
  <c r="K27" s="1"/>
  <c r="K43" l="1"/>
  <c r="B4" s="1"/>
</calcChain>
</file>

<file path=xl/comments1.xml><?xml version="1.0" encoding="utf-8"?>
<comments xmlns="http://schemas.openxmlformats.org/spreadsheetml/2006/main">
  <authors>
    <author>DENİZ TURGUL</author>
  </authors>
  <commentList>
    <comment ref="H7" authorId="0">
      <text>
        <r>
          <rPr>
            <sz val="9"/>
            <color indexed="81"/>
            <rFont val="Tahoma"/>
            <family val="2"/>
            <charset val="162"/>
          </rPr>
          <t xml:space="preserve"> </t>
        </r>
        <r>
          <rPr>
            <sz val="11"/>
            <color indexed="81"/>
            <rFont val="Tahoma"/>
            <family val="2"/>
            <charset val="162"/>
          </rPr>
          <t xml:space="preserve">Günübirlik görevlendirmelerde :
    a-Saat 13:00 Memuriyet Mahallî (öğle yemeği vakti) dışında geçirilmişse 1/3,
     b-Saat 19:00 Memuriyet Mahallî (akşam yemeği vakti) dışında geçirilmişse 1/3,
     c-Gece  Memuriyet Mahallî dışında (yatak ücreti olarak) geçirilmişse 1/3                           Yevmiye Verilecektir.
       NOT: Yukarıda a,b ve c'de gösterilen zamanların sadece biri Memuriyet Mahallî     dışında geçirilmişse 1/3;  ikisi geçirilmişse 2/3;  üçü de Memuriyet Mahallî dışında  geçirilmişse 
3/3 (tam yevmiye) ödenecektir. 
</t>
        </r>
      </text>
    </comment>
    <comment ref="I7" authorId="0">
      <text>
        <r>
          <rPr>
            <sz val="12"/>
            <color indexed="81"/>
            <rFont val="Tahoma"/>
            <family val="2"/>
            <charset val="162"/>
          </rPr>
          <t>Her yıl Bütçe kanununda belirtilen Yevmiye Tutarıdır.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162"/>
          </rPr>
          <t>Memuriyet Mahallinden Çıkış Saati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162"/>
          </rPr>
          <t>Memuriyet Mahalli Hudutları içerisine (belde,belediye,köy hudutu) Giriş Saati</t>
        </r>
      </text>
    </comment>
  </commentList>
</comments>
</file>

<file path=xl/comments2.xml><?xml version="1.0" encoding="utf-8"?>
<comments xmlns="http://schemas.openxmlformats.org/spreadsheetml/2006/main">
  <authors>
    <author>DENİZ TURGUL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162"/>
          </rPr>
          <t>EK GÖSTERGESİ 3000 VE YUKARI OLANLAR</t>
        </r>
      </text>
    </comment>
  </commentList>
</comments>
</file>

<file path=xl/sharedStrings.xml><?xml version="1.0" encoding="utf-8"?>
<sst xmlns="http://schemas.openxmlformats.org/spreadsheetml/2006/main" count="252" uniqueCount="109">
  <si>
    <t>YILLAR</t>
  </si>
  <si>
    <t>&gt;3000</t>
  </si>
  <si>
    <t>D    E  R   E   C   E   L   E   R</t>
  </si>
  <si>
    <t>Y I L L A R A          G Ö R E            H A R C I R A H          C E T V E L İ</t>
  </si>
  <si>
    <t>Adı Soyadı</t>
  </si>
  <si>
    <t>Dairesi</t>
  </si>
  <si>
    <t>Unvanı</t>
  </si>
  <si>
    <t>Bütçe Yılı</t>
  </si>
  <si>
    <t>Aylık Kadro Derecesi</t>
  </si>
  <si>
    <t>Ek Göstergesi</t>
  </si>
  <si>
    <t>Gündeliği</t>
  </si>
  <si>
    <t>G Ü N D E L İ K L ER</t>
  </si>
  <si>
    <t>Dövizin</t>
  </si>
  <si>
    <t>Cinsi</t>
  </si>
  <si>
    <t>Kuru</t>
  </si>
  <si>
    <t>G E N E L   T O P L A M</t>
  </si>
  <si>
    <t>İmzası</t>
  </si>
  <si>
    <t>TL</t>
  </si>
  <si>
    <t>(İmza)</t>
  </si>
  <si>
    <t>ÜNVANI</t>
  </si>
  <si>
    <t>ADI SOYADI</t>
  </si>
  <si>
    <t xml:space="preserve"> </t>
  </si>
  <si>
    <t>YAZIYA ÇEVİRME TABLOSU</t>
  </si>
  <si>
    <t>Para birimi:</t>
  </si>
  <si>
    <t>Krş</t>
  </si>
  <si>
    <t xml:space="preserve"> Bir</t>
  </si>
  <si>
    <t xml:space="preserve"> On</t>
  </si>
  <si>
    <t xml:space="preserve"> Yüz</t>
  </si>
  <si>
    <t xml:space="preserve"> Bin</t>
  </si>
  <si>
    <t xml:space="preserve"> Milyon</t>
  </si>
  <si>
    <t xml:space="preserve"> Milyar</t>
  </si>
  <si>
    <t xml:space="preserve"> Trilyon</t>
  </si>
  <si>
    <t xml:space="preserve"> Katrilyon</t>
  </si>
  <si>
    <t>Sayı:</t>
  </si>
  <si>
    <t xml:space="preserve"> İki</t>
  </si>
  <si>
    <t xml:space="preserve"> Yirmi</t>
  </si>
  <si>
    <t xml:space="preserve"> İki Yüz</t>
  </si>
  <si>
    <t>Metin:</t>
  </si>
  <si>
    <t xml:space="preserve"> Üç</t>
  </si>
  <si>
    <t xml:space="preserve"> Otuz</t>
  </si>
  <si>
    <t xml:space="preserve"> Üç Yüz</t>
  </si>
  <si>
    <t xml:space="preserve"> Dört</t>
  </si>
  <si>
    <t xml:space="preserve"> Kırk</t>
  </si>
  <si>
    <t xml:space="preserve"> Dört Yüz</t>
  </si>
  <si>
    <t xml:space="preserve"> Beş</t>
  </si>
  <si>
    <t xml:space="preserve"> Elli</t>
  </si>
  <si>
    <t xml:space="preserve"> Beş Yüz</t>
  </si>
  <si>
    <t xml:space="preserve"> Altı</t>
  </si>
  <si>
    <t xml:space="preserve"> Altmış</t>
  </si>
  <si>
    <t xml:space="preserve"> Altı Yüz</t>
  </si>
  <si>
    <t xml:space="preserve"> Yedi</t>
  </si>
  <si>
    <t xml:space="preserve"> Yetmiş</t>
  </si>
  <si>
    <t xml:space="preserve"> Yedi Yüz</t>
  </si>
  <si>
    <t xml:space="preserve"> Sekiz</t>
  </si>
  <si>
    <t xml:space="preserve"> Seksen</t>
  </si>
  <si>
    <t xml:space="preserve"> Sekiz Yüz</t>
  </si>
  <si>
    <t xml:space="preserve"> Dokuz</t>
  </si>
  <si>
    <t xml:space="preserve"> Doksan</t>
  </si>
  <si>
    <t xml:space="preserve"> Dokuz Yüz</t>
  </si>
  <si>
    <t>EK GÖSTERGE</t>
  </si>
  <si>
    <t>YEVMİYESİ</t>
  </si>
  <si>
    <t>T.C. KİMLİK NO</t>
  </si>
  <si>
    <t>KADRO 
DERECESİ</t>
  </si>
  <si>
    <t>ÖDEME EMRİ BELGESİNE
 EKLENECEK BELGELER</t>
  </si>
  <si>
    <t>GÖREV YERİ</t>
  </si>
  <si>
    <t>Tutarı</t>
  </si>
  <si>
    <t>ÖDEME EMRİ BİLGİ GİRİŞİ</t>
  </si>
  <si>
    <t>HARCAMA YETKİLİSİ, GERÇ. GÖREVLİSİ 
VE BİLDİRİMİ ONAYLAYANIN</t>
  </si>
  <si>
    <t>YURTİÇİ / YURTDIŞI 
GEÇİCİ GÖREV YOLLUĞU BİLDİRİMİ</t>
  </si>
  <si>
    <t>Oturma ve Yolculuk Tarihleri</t>
  </si>
  <si>
    <t>Nereden Nereye Yolculuk
Edildiği veya Nerede Oturduğu</t>
  </si>
  <si>
    <t>Bir Günlüğü</t>
  </si>
  <si>
    <t>S I R A   N O</t>
  </si>
  <si>
    <t>Hareket Saatleri</t>
  </si>
  <si>
    <t>TAŞIT VE ZORUNLU GİDERLER</t>
  </si>
  <si>
    <t>Çeşidi ve
Mevkii</t>
  </si>
  <si>
    <t>TL/
Yabancı Para</t>
  </si>
  <si>
    <t xml:space="preserve">Gün
Sayısı
</t>
  </si>
  <si>
    <t>TL /
Yabancı Para</t>
  </si>
  <si>
    <t>Gidiş</t>
  </si>
  <si>
    <t>Dönüş</t>
  </si>
  <si>
    <t xml:space="preserve">Toplam 
Tutar   
                         </t>
  </si>
  <si>
    <t>Geçiçi Görev Yolluğu Bildirimi (1 Adet)</t>
  </si>
  <si>
    <t>G E Ç İ C İ   G Ö R E V   Y O L L U Ğ U
B İ L G İ  G İ R İ Ş   E K R A N I</t>
  </si>
  <si>
    <t>tam</t>
  </si>
  <si>
    <t>Yukarıda belirtilen tarih/saatler arasında</t>
  </si>
  <si>
    <t>(1) Bu kısım bildirim sahibinin görevi yerine getirmesinden bilgisi 
olan amir tarafından imzalanır.</t>
  </si>
  <si>
    <t>Birim Yetkilisi (1)</t>
  </si>
  <si>
    <t>Rayiç Yazısı (1 Adet)</t>
  </si>
  <si>
    <t>OTOBÜS</t>
  </si>
  <si>
    <t>Okul Müdürü</t>
  </si>
  <si>
    <t>İstişare, Planlama Toplantısı</t>
  </si>
  <si>
    <t>Geçici Görevle İlgili Onaylar (1 Adet)</t>
  </si>
  <si>
    <t>Varsa diğer ekler (aslı gibidir) yapılacak</t>
  </si>
  <si>
    <t>Öğretmen</t>
  </si>
  <si>
    <t>Ahmet KURT</t>
  </si>
  <si>
    <t>Mehmet KESER</t>
  </si>
  <si>
    <t>3/1</t>
  </si>
  <si>
    <t>Ali BİLİR</t>
  </si>
  <si>
    <t>Müdür Yardımcısı</t>
  </si>
  <si>
    <t>HAVRAN-BALIKESİR</t>
  </si>
  <si>
    <t>BALIKESİR-HAVRAN</t>
  </si>
  <si>
    <t>Kadroları bu sınıfa dahil olanlardan;</t>
  </si>
  <si>
    <t>EĞİTİM VE ÖĞRETİM HİZMETLERİ SINIFI EK GÖSTERGE</t>
  </si>
  <si>
    <t>GENEL İDARE HİZMETLERİ EK GÖSTERGE</t>
  </si>
  <si>
    <t>        2.Diğerleri (LİSE)</t>
  </si>
  <si>
    <t xml:space="preserve">
Öğretmen ve Diğer Personel</t>
  </si>
  <si>
    <t>       1.Yükseköğretim Görenler(ÜNİVERSİTE)</t>
  </si>
  <si>
    <t>Havran İlçe Millî Eğitim Müdürlüğü</t>
  </si>
</sst>
</file>

<file path=xl/styles.xml><?xml version="1.0" encoding="utf-8"?>
<styleSheet xmlns="http://schemas.openxmlformats.org/spreadsheetml/2006/main">
  <numFmts count="2">
    <numFmt numFmtId="164" formatCode="dd\/mm\/yyyy;@"/>
    <numFmt numFmtId="165" formatCode="hh:mm;@"/>
  </numFmts>
  <fonts count="72">
    <font>
      <sz val="10"/>
      <name val="Arial"/>
      <charset val="162"/>
    </font>
    <font>
      <sz val="10"/>
      <name val="Arial"/>
      <charset val="162"/>
    </font>
    <font>
      <sz val="10"/>
      <name val="Arial"/>
      <family val="2"/>
    </font>
    <font>
      <sz val="18"/>
      <name val="Arial"/>
      <family val="2"/>
      <charset val="162"/>
    </font>
    <font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i/>
      <sz val="8"/>
      <name val="Tahoma"/>
      <family val="2"/>
      <charset val="162"/>
    </font>
    <font>
      <b/>
      <i/>
      <sz val="10"/>
      <name val="Arial Tur"/>
      <charset val="162"/>
    </font>
    <font>
      <b/>
      <sz val="8"/>
      <name val="Tahoma"/>
      <family val="2"/>
      <charset val="162"/>
    </font>
    <font>
      <b/>
      <sz val="10"/>
      <color indexed="63"/>
      <name val="Arial Tur"/>
      <charset val="162"/>
    </font>
    <font>
      <sz val="10"/>
      <color indexed="63"/>
      <name val="Arial Tur"/>
      <charset val="162"/>
    </font>
    <font>
      <i/>
      <sz val="8"/>
      <name val="Arial Tur"/>
      <charset val="162"/>
    </font>
    <font>
      <sz val="9"/>
      <name val="Tahoma"/>
      <family val="2"/>
      <charset val="162"/>
    </font>
    <font>
      <sz val="9"/>
      <color indexed="9"/>
      <name val="Tahoma"/>
      <family val="2"/>
      <charset val="162"/>
    </font>
    <font>
      <sz val="9"/>
      <color indexed="8"/>
      <name val="Tahoma"/>
      <family val="2"/>
      <charset val="162"/>
    </font>
    <font>
      <b/>
      <sz val="9"/>
      <color indexed="8"/>
      <name val="Tahoma"/>
      <family val="2"/>
      <charset val="162"/>
    </font>
    <font>
      <b/>
      <sz val="13"/>
      <color indexed="8"/>
      <name val="Tahoma"/>
      <family val="2"/>
      <charset val="162"/>
    </font>
    <font>
      <sz val="8"/>
      <color indexed="8"/>
      <name val="Tahoma"/>
      <family val="2"/>
      <charset val="162"/>
    </font>
    <font>
      <sz val="7"/>
      <name val="Tahoma"/>
      <family val="2"/>
      <charset val="162"/>
    </font>
    <font>
      <sz val="8"/>
      <name val="Arial Tur"/>
      <family val="2"/>
      <charset val="162"/>
    </font>
    <font>
      <b/>
      <sz val="10"/>
      <color indexed="16"/>
      <name val="Arial Tur"/>
      <charset val="162"/>
    </font>
    <font>
      <b/>
      <sz val="12"/>
      <color indexed="16"/>
      <name val="Arial Tur"/>
      <charset val="162"/>
    </font>
    <font>
      <b/>
      <sz val="16"/>
      <color indexed="9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7"/>
      <color indexed="9"/>
      <name val="Tahoma"/>
      <family val="2"/>
      <charset val="162"/>
    </font>
    <font>
      <sz val="10"/>
      <color indexed="8"/>
      <name val="Tahoma"/>
      <family val="2"/>
      <charset val="162"/>
    </font>
    <font>
      <sz val="7"/>
      <color indexed="10"/>
      <name val="Tahoma"/>
      <family val="2"/>
      <charset val="162"/>
    </font>
    <font>
      <sz val="9"/>
      <color indexed="10"/>
      <name val="Tahoma"/>
      <family val="2"/>
      <charset val="162"/>
    </font>
    <font>
      <sz val="10"/>
      <color indexed="9"/>
      <name val="Arial"/>
      <family val="2"/>
      <charset val="162"/>
    </font>
    <font>
      <b/>
      <sz val="9"/>
      <color indexed="81"/>
      <name val="Tahoma"/>
      <family val="2"/>
      <charset val="162"/>
    </font>
    <font>
      <sz val="16"/>
      <name val="Arial"/>
      <family val="2"/>
      <charset val="162"/>
    </font>
    <font>
      <b/>
      <sz val="26"/>
      <color indexed="16"/>
      <name val="Arial Tur"/>
      <charset val="162"/>
    </font>
    <font>
      <b/>
      <sz val="8"/>
      <name val="Arial Tur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sz val="12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sz val="11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10"/>
      <color theme="0"/>
      <name val="Verdana"/>
      <family val="2"/>
      <charset val="162"/>
    </font>
    <font>
      <b/>
      <i/>
      <sz val="18"/>
      <color theme="7" tint="-0.499984740745262"/>
      <name val="Arial"/>
      <family val="2"/>
      <charset val="162"/>
    </font>
    <font>
      <sz val="14"/>
      <color rgb="FFC00000"/>
      <name val="Arial"/>
      <family val="2"/>
      <charset val="162"/>
    </font>
    <font>
      <sz val="11"/>
      <color rgb="FF4B4E54"/>
      <name val="Arial"/>
      <family val="2"/>
      <charset val="162"/>
    </font>
    <font>
      <sz val="12"/>
      <color rgb="FF4B4E54"/>
      <name val="Arial"/>
      <family val="2"/>
      <charset val="162"/>
    </font>
    <font>
      <b/>
      <sz val="12"/>
      <color rgb="FF4B4E54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0" fontId="40" fillId="7" borderId="6" applyNumberFormat="0" applyAlignment="0" applyProtection="0"/>
    <xf numFmtId="0" fontId="41" fillId="16" borderId="6" applyNumberFormat="0" applyAlignment="0" applyProtection="0"/>
    <xf numFmtId="0" fontId="42" fillId="17" borderId="7" applyNumberFormat="0" applyAlignment="0" applyProtection="0"/>
    <xf numFmtId="0" fontId="4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4" fillId="3" borderId="0" applyNumberFormat="0" applyBorder="0" applyAlignment="0" applyProtection="0"/>
    <xf numFmtId="0" fontId="10" fillId="0" borderId="0"/>
    <xf numFmtId="0" fontId="10" fillId="0" borderId="0"/>
    <xf numFmtId="0" fontId="10" fillId="18" borderId="8" applyNumberFormat="0" applyFont="0" applyAlignment="0" applyProtection="0"/>
    <xf numFmtId="0" fontId="45" fillId="19" borderId="0" applyNumberFormat="0" applyBorder="0" applyAlignment="0" applyProtection="0"/>
    <xf numFmtId="0" fontId="10" fillId="20" borderId="0">
      <alignment vertical="center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0" fontId="10" fillId="20" borderId="0">
      <alignment vertical="center"/>
    </xf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5" fillId="0" borderId="10" xfId="0" applyFont="1" applyBorder="1" applyAlignment="1">
      <alignment horizontal="center"/>
    </xf>
    <xf numFmtId="0" fontId="5" fillId="25" borderId="10" xfId="0" applyFont="1" applyFill="1" applyBorder="1"/>
    <xf numFmtId="0" fontId="10" fillId="0" borderId="0" xfId="34" applyNumberFormat="1" applyFont="1" applyFill="1" applyProtection="1">
      <protection hidden="1"/>
    </xf>
    <xf numFmtId="0" fontId="9" fillId="0" borderId="0" xfId="34" applyNumberFormat="1" applyFont="1" applyFill="1" applyProtection="1">
      <protection hidden="1"/>
    </xf>
    <xf numFmtId="0" fontId="10" fillId="0" borderId="0" xfId="34" applyNumberFormat="1" applyProtection="1">
      <protection hidden="1"/>
    </xf>
    <xf numFmtId="0" fontId="9" fillId="0" borderId="0" xfId="3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34" applyNumberFormat="1" applyFont="1" applyFill="1" applyAlignment="1" applyProtection="1">
      <protection hidden="1"/>
    </xf>
    <xf numFmtId="0" fontId="9" fillId="0" borderId="0" xfId="34" applyNumberFormat="1" applyFont="1" applyFill="1" applyBorder="1" applyAlignment="1" applyProtection="1">
      <alignment vertical="center" wrapText="1"/>
      <protection hidden="1"/>
    </xf>
    <xf numFmtId="0" fontId="14" fillId="0" borderId="0" xfId="3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34" applyNumberFormat="1" applyFont="1" applyFill="1" applyBorder="1" applyAlignment="1" applyProtection="1">
      <alignment horizontal="center"/>
      <protection locked="0"/>
    </xf>
    <xf numFmtId="0" fontId="15" fillId="0" borderId="0" xfId="34" applyNumberFormat="1" applyFont="1" applyFill="1" applyAlignment="1" applyProtection="1">
      <alignment horizontal="right"/>
      <protection hidden="1"/>
    </xf>
    <xf numFmtId="0" fontId="9" fillId="0" borderId="0" xfId="34" applyNumberFormat="1" applyFont="1" applyFill="1" applyAlignment="1" applyProtection="1">
      <protection hidden="1"/>
    </xf>
    <xf numFmtId="0" fontId="16" fillId="0" borderId="0" xfId="34" applyNumberFormat="1" applyFont="1" applyFill="1" applyProtection="1">
      <protection hidden="1"/>
    </xf>
    <xf numFmtId="0" fontId="9" fillId="0" borderId="0" xfId="34" applyNumberFormat="1" applyFont="1" applyFill="1" applyAlignment="1" applyProtection="1">
      <alignment horizontal="left" vertical="center"/>
      <protection hidden="1"/>
    </xf>
    <xf numFmtId="0" fontId="9" fillId="0" borderId="0" xfId="34" applyNumberFormat="1" applyFont="1" applyFill="1" applyAlignment="1" applyProtection="1">
      <alignment horizontal="left"/>
      <protection hidden="1"/>
    </xf>
    <xf numFmtId="0" fontId="17" fillId="26" borderId="0" xfId="34" applyNumberFormat="1" applyFont="1" applyFill="1" applyAlignment="1" applyProtection="1">
      <protection hidden="1"/>
    </xf>
    <xf numFmtId="0" fontId="18" fillId="26" borderId="0" xfId="34" applyNumberFormat="1" applyFont="1" applyFill="1" applyProtection="1">
      <protection hidden="1"/>
    </xf>
    <xf numFmtId="0" fontId="14" fillId="0" borderId="0" xfId="34" applyNumberFormat="1" applyFont="1" applyFill="1" applyProtection="1">
      <protection hidden="1"/>
    </xf>
    <xf numFmtId="0" fontId="10" fillId="0" borderId="0" xfId="34" applyNumberFormat="1" applyFont="1" applyFill="1" applyAlignment="1" applyProtection="1">
      <protection hidden="1"/>
    </xf>
    <xf numFmtId="0" fontId="19" fillId="0" borderId="0" xfId="34" applyNumberFormat="1" applyFont="1" applyFill="1" applyProtection="1">
      <protection hidden="1"/>
    </xf>
    <xf numFmtId="0" fontId="10" fillId="0" borderId="0" xfId="34" applyNumberFormat="1" applyAlignment="1" applyProtection="1">
      <protection hidden="1"/>
    </xf>
    <xf numFmtId="0" fontId="5" fillId="0" borderId="1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10" xfId="0" applyFont="1" applyBorder="1" applyAlignment="1" applyProtection="1">
      <alignment horizontal="center" vertical="center"/>
      <protection hidden="1"/>
    </xf>
    <xf numFmtId="4" fontId="22" fillId="0" borderId="10" xfId="0" applyNumberFormat="1" applyFont="1" applyBorder="1" applyProtection="1">
      <protection hidden="1"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0" fontId="26" fillId="0" borderId="0" xfId="0" applyFont="1"/>
    <xf numFmtId="0" fontId="48" fillId="0" borderId="0" xfId="0" applyFont="1" applyAlignment="1">
      <alignment horizontal="center"/>
    </xf>
    <xf numFmtId="0" fontId="27" fillId="27" borderId="10" xfId="33" applyFont="1" applyFill="1" applyBorder="1" applyAlignment="1" applyProtection="1">
      <alignment horizontal="left" vertical="center"/>
      <protection locked="0"/>
    </xf>
    <xf numFmtId="0" fontId="50" fillId="0" borderId="0" xfId="0" applyFont="1"/>
    <xf numFmtId="0" fontId="51" fillId="0" borderId="0" xfId="0" applyFont="1"/>
    <xf numFmtId="10" fontId="50" fillId="0" borderId="0" xfId="47" applyNumberFormat="1" applyFont="1" applyProtection="1">
      <protection locked="0"/>
    </xf>
    <xf numFmtId="0" fontId="50" fillId="0" borderId="0" xfId="0" applyFont="1" applyProtection="1">
      <protection locked="0"/>
    </xf>
    <xf numFmtId="4" fontId="23" fillId="0" borderId="12" xfId="0" applyNumberFormat="1" applyFont="1" applyBorder="1" applyAlignment="1" applyProtection="1">
      <alignment vertical="center"/>
      <protection hidden="1"/>
    </xf>
    <xf numFmtId="4" fontId="23" fillId="0" borderId="10" xfId="0" applyNumberFormat="1" applyFont="1" applyBorder="1" applyAlignment="1" applyProtection="1">
      <alignment vertical="center"/>
      <protection hidden="1"/>
    </xf>
    <xf numFmtId="0" fontId="54" fillId="30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1" fontId="29" fillId="32" borderId="10" xfId="33" applyNumberFormat="1" applyFont="1" applyFill="1" applyBorder="1" applyAlignment="1" applyProtection="1">
      <alignment vertical="center"/>
      <protection hidden="1"/>
    </xf>
    <xf numFmtId="1" fontId="55" fillId="32" borderId="10" xfId="33" applyNumberFormat="1" applyFont="1" applyFill="1" applyBorder="1" applyAlignment="1" applyProtection="1">
      <alignment vertical="center"/>
      <protection hidden="1"/>
    </xf>
    <xf numFmtId="0" fontId="28" fillId="20" borderId="10" xfId="33" applyFont="1" applyFill="1" applyBorder="1" applyAlignment="1" applyProtection="1">
      <alignment horizontal="center" vertical="center"/>
      <protection hidden="1"/>
    </xf>
    <xf numFmtId="0" fontId="28" fillId="20" borderId="10" xfId="33" applyFont="1" applyFill="1" applyBorder="1" applyAlignment="1" applyProtection="1">
      <alignment horizontal="center" vertical="center" wrapText="1"/>
      <protection hidden="1"/>
    </xf>
    <xf numFmtId="0" fontId="0" fillId="33" borderId="0" xfId="0" applyFill="1"/>
    <xf numFmtId="0" fontId="0" fillId="34" borderId="0" xfId="0" applyFill="1"/>
    <xf numFmtId="0" fontId="0" fillId="36" borderId="0" xfId="0" applyFill="1"/>
    <xf numFmtId="10" fontId="52" fillId="36" borderId="0" xfId="0" applyNumberFormat="1" applyFont="1" applyFill="1"/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66" fillId="37" borderId="10" xfId="0" applyFont="1" applyFill="1" applyBorder="1" applyAlignment="1">
      <alignment horizontal="left" vertical="center"/>
    </xf>
    <xf numFmtId="0" fontId="66" fillId="37" borderId="10" xfId="0" applyFont="1" applyFill="1" applyBorder="1" applyAlignment="1">
      <alignment horizontal="left" vertical="center" wrapText="1"/>
    </xf>
    <xf numFmtId="0" fontId="20" fillId="35" borderId="0" xfId="0" applyFont="1" applyFill="1"/>
    <xf numFmtId="0" fontId="22" fillId="35" borderId="0" xfId="0" applyFont="1" applyFill="1" applyProtection="1"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7" fillId="35" borderId="10" xfId="33" applyFont="1" applyFill="1" applyBorder="1" applyAlignment="1" applyProtection="1">
      <alignment horizontal="left" vertical="center" shrinkToFit="1"/>
      <protection locked="0"/>
    </xf>
    <xf numFmtId="0" fontId="27" fillId="35" borderId="10" xfId="33" applyFont="1" applyFill="1" applyBorder="1" applyAlignment="1" applyProtection="1">
      <alignment horizontal="center" vertical="center" shrinkToFit="1"/>
      <protection locked="0"/>
    </xf>
    <xf numFmtId="9" fontId="0" fillId="36" borderId="0" xfId="0" applyNumberFormat="1" applyFill="1" applyProtection="1">
      <protection locked="0"/>
    </xf>
    <xf numFmtId="10" fontId="0" fillId="36" borderId="0" xfId="0" applyNumberFormat="1" applyFill="1" applyProtection="1">
      <protection locked="0"/>
    </xf>
    <xf numFmtId="0" fontId="0" fillId="36" borderId="0" xfId="0" applyFill="1" applyProtection="1">
      <protection locked="0"/>
    </xf>
    <xf numFmtId="0" fontId="0" fillId="35" borderId="10" xfId="0" applyFill="1" applyBorder="1" applyAlignment="1" applyProtection="1">
      <alignment shrinkToFit="1"/>
      <protection locked="0"/>
    </xf>
    <xf numFmtId="0" fontId="0" fillId="36" borderId="0" xfId="0" applyFill="1" applyBorder="1"/>
    <xf numFmtId="4" fontId="0" fillId="38" borderId="10" xfId="0" applyNumberFormat="1" applyFill="1" applyBorder="1" applyProtection="1">
      <protection locked="0"/>
    </xf>
    <xf numFmtId="4" fontId="0" fillId="39" borderId="10" xfId="0" applyNumberFormat="1" applyFill="1" applyBorder="1" applyProtection="1">
      <protection locked="0"/>
    </xf>
    <xf numFmtId="4" fontId="6" fillId="25" borderId="10" xfId="0" applyNumberFormat="1" applyFont="1" applyFill="1" applyBorder="1" applyProtection="1">
      <protection locked="0"/>
    </xf>
    <xf numFmtId="4" fontId="2" fillId="38" borderId="10" xfId="0" applyNumberFormat="1" applyFont="1" applyFill="1" applyBorder="1" applyProtection="1">
      <protection locked="0"/>
    </xf>
    <xf numFmtId="4" fontId="2" fillId="39" borderId="10" xfId="0" applyNumberFormat="1" applyFont="1" applyFill="1" applyBorder="1" applyProtection="1">
      <protection locked="0"/>
    </xf>
    <xf numFmtId="0" fontId="24" fillId="35" borderId="0" xfId="0" applyFont="1" applyFill="1" applyBorder="1" applyAlignment="1" applyProtection="1">
      <alignment vertical="center"/>
      <protection hidden="1"/>
    </xf>
    <xf numFmtId="0" fontId="24" fillId="35" borderId="0" xfId="0" applyFont="1" applyFill="1" applyBorder="1" applyAlignment="1" applyProtection="1">
      <alignment vertical="center" wrapText="1"/>
      <protection hidden="1"/>
    </xf>
    <xf numFmtId="0" fontId="20" fillId="35" borderId="0" xfId="0" applyFont="1" applyFill="1" applyBorder="1"/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0" fillId="30" borderId="10" xfId="0" applyFont="1" applyFill="1" applyBorder="1"/>
    <xf numFmtId="12" fontId="20" fillId="30" borderId="10" xfId="0" applyNumberFormat="1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2" fillId="40" borderId="15" xfId="0" applyFont="1" applyFill="1" applyBorder="1" applyProtection="1">
      <protection hidden="1"/>
    </xf>
    <xf numFmtId="0" fontId="22" fillId="40" borderId="0" xfId="0" applyFont="1" applyFill="1" applyBorder="1" applyProtection="1">
      <protection hidden="1"/>
    </xf>
    <xf numFmtId="0" fontId="20" fillId="40" borderId="0" xfId="0" applyFont="1" applyFill="1" applyBorder="1"/>
    <xf numFmtId="0" fontId="23" fillId="40" borderId="0" xfId="0" applyFont="1" applyFill="1" applyBorder="1" applyAlignment="1" applyProtection="1">
      <alignment vertical="center" wrapText="1"/>
      <protection hidden="1"/>
    </xf>
    <xf numFmtId="14" fontId="22" fillId="40" borderId="0" xfId="0" applyNumberFormat="1" applyFont="1" applyFill="1" applyBorder="1" applyAlignment="1" applyProtection="1">
      <alignment horizontal="center" vertical="center"/>
      <protection hidden="1"/>
    </xf>
    <xf numFmtId="0" fontId="22" fillId="40" borderId="0" xfId="0" applyFont="1" applyFill="1" applyBorder="1" applyAlignment="1" applyProtection="1">
      <alignment horizontal="center" vertical="center"/>
      <protection hidden="1"/>
    </xf>
    <xf numFmtId="12" fontId="50" fillId="0" borderId="0" xfId="0" applyNumberFormat="1" applyFont="1" applyAlignment="1" applyProtection="1">
      <alignment horizontal="center"/>
      <protection locked="0"/>
    </xf>
    <xf numFmtId="2" fontId="50" fillId="0" borderId="0" xfId="0" applyNumberFormat="1" applyFont="1" applyProtection="1">
      <protection locked="0"/>
    </xf>
    <xf numFmtId="165" fontId="22" fillId="35" borderId="10" xfId="0" applyNumberFormat="1" applyFont="1" applyFill="1" applyBorder="1" applyAlignment="1" applyProtection="1">
      <alignment horizontal="center"/>
      <protection locked="0" hidden="1"/>
    </xf>
    <xf numFmtId="165" fontId="22" fillId="35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/>
    <xf numFmtId="0" fontId="51" fillId="0" borderId="0" xfId="0" applyFont="1" applyBorder="1"/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/>
    <xf numFmtId="0" fontId="21" fillId="0" borderId="0" xfId="0" applyFont="1" applyBorder="1"/>
    <xf numFmtId="165" fontId="22" fillId="35" borderId="10" xfId="0" applyNumberFormat="1" applyFont="1" applyFill="1" applyBorder="1" applyProtection="1">
      <protection locked="0" hidden="1"/>
    </xf>
    <xf numFmtId="12" fontId="22" fillId="35" borderId="10" xfId="0" applyNumberFormat="1" applyFont="1" applyFill="1" applyBorder="1" applyAlignment="1" applyProtection="1">
      <alignment vertical="center" shrinkToFit="1"/>
      <protection locked="0" hidden="1"/>
    </xf>
    <xf numFmtId="4" fontId="22" fillId="35" borderId="10" xfId="0" applyNumberFormat="1" applyFont="1" applyFill="1" applyBorder="1" applyAlignment="1" applyProtection="1">
      <alignment horizontal="center"/>
      <protection locked="0" hidden="1"/>
    </xf>
    <xf numFmtId="4" fontId="22" fillId="35" borderId="10" xfId="0" applyNumberFormat="1" applyFont="1" applyFill="1" applyBorder="1" applyProtection="1">
      <protection locked="0" hidden="1"/>
    </xf>
    <xf numFmtId="0" fontId="22" fillId="0" borderId="10" xfId="0" applyFont="1" applyBorder="1" applyProtection="1">
      <protection locked="0" hidden="1"/>
    </xf>
    <xf numFmtId="4" fontId="22" fillId="40" borderId="10" xfId="0" applyNumberFormat="1" applyFont="1" applyFill="1" applyBorder="1" applyAlignment="1" applyProtection="1">
      <alignment shrinkToFit="1"/>
      <protection hidden="1"/>
    </xf>
    <xf numFmtId="0" fontId="22" fillId="35" borderId="0" xfId="0" applyFont="1" applyFill="1" applyBorder="1" applyProtection="1"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 shrinkToFit="1"/>
      <protection hidden="1"/>
    </xf>
    <xf numFmtId="0" fontId="20" fillId="40" borderId="10" xfId="0" applyFont="1" applyFill="1" applyBorder="1" applyAlignment="1">
      <alignment horizontal="center"/>
    </xf>
    <xf numFmtId="164" fontId="49" fillId="20" borderId="10" xfId="0" applyNumberFormat="1" applyFont="1" applyFill="1" applyBorder="1" applyAlignment="1" applyProtection="1">
      <alignment horizontal="center" shrinkToFit="1"/>
      <protection locked="0" hidden="1"/>
    </xf>
    <xf numFmtId="0" fontId="20" fillId="35" borderId="16" xfId="0" applyFont="1" applyFill="1" applyBorder="1"/>
    <xf numFmtId="0" fontId="21" fillId="35" borderId="16" xfId="0" applyFont="1" applyFill="1" applyBorder="1"/>
    <xf numFmtId="0" fontId="22" fillId="35" borderId="17" xfId="0" applyFont="1" applyFill="1" applyBorder="1" applyProtection="1">
      <protection hidden="1"/>
    </xf>
    <xf numFmtId="0" fontId="22" fillId="35" borderId="16" xfId="0" applyFont="1" applyFill="1" applyBorder="1" applyProtection="1">
      <protection hidden="1"/>
    </xf>
    <xf numFmtId="0" fontId="22" fillId="35" borderId="13" xfId="0" applyFont="1" applyFill="1" applyBorder="1" applyProtection="1">
      <protection hidden="1"/>
    </xf>
    <xf numFmtId="0" fontId="20" fillId="35" borderId="18" xfId="0" applyFont="1" applyFill="1" applyBorder="1"/>
    <xf numFmtId="0" fontId="20" fillId="40" borderId="16" xfId="0" applyFont="1" applyFill="1" applyBorder="1"/>
    <xf numFmtId="0" fontId="20" fillId="40" borderId="17" xfId="0" applyFont="1" applyFill="1" applyBorder="1"/>
    <xf numFmtId="0" fontId="20" fillId="35" borderId="11" xfId="0" applyFont="1" applyFill="1" applyBorder="1"/>
    <xf numFmtId="0" fontId="20" fillId="40" borderId="18" xfId="0" applyFont="1" applyFill="1" applyBorder="1"/>
    <xf numFmtId="0" fontId="20" fillId="40" borderId="13" xfId="0" applyFont="1" applyFill="1" applyBorder="1"/>
    <xf numFmtId="0" fontId="23" fillId="40" borderId="18" xfId="0" applyFont="1" applyFill="1" applyBorder="1" applyAlignment="1" applyProtection="1">
      <alignment vertical="center" wrapText="1"/>
      <protection hidden="1"/>
    </xf>
    <xf numFmtId="0" fontId="22" fillId="40" borderId="0" xfId="0" applyFont="1" applyFill="1" applyBorder="1" applyAlignment="1" applyProtection="1">
      <alignment horizontal="left" vertic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left"/>
      <protection hidden="1"/>
    </xf>
    <xf numFmtId="0" fontId="20" fillId="40" borderId="19" xfId="0" applyFont="1" applyFill="1" applyBorder="1"/>
    <xf numFmtId="0" fontId="22" fillId="40" borderId="20" xfId="0" applyFont="1" applyFill="1" applyBorder="1" applyProtection="1">
      <protection hidden="1"/>
    </xf>
    <xf numFmtId="0" fontId="20" fillId="40" borderId="11" xfId="0" applyFont="1" applyFill="1" applyBorder="1"/>
    <xf numFmtId="0" fontId="58" fillId="33" borderId="21" xfId="0" applyFont="1" applyFill="1" applyBorder="1"/>
    <xf numFmtId="0" fontId="58" fillId="33" borderId="10" xfId="0" applyFont="1" applyFill="1" applyBorder="1"/>
    <xf numFmtId="49" fontId="4" fillId="33" borderId="0" xfId="0" applyNumberFormat="1" applyFont="1" applyFill="1" applyBorder="1"/>
    <xf numFmtId="49" fontId="4" fillId="33" borderId="10" xfId="0" applyNumberFormat="1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/>
    <xf numFmtId="0" fontId="71" fillId="39" borderId="10" xfId="0" applyFont="1" applyFill="1" applyBorder="1" applyAlignment="1">
      <alignment horizontal="center" vertical="top" wrapText="1"/>
    </xf>
    <xf numFmtId="0" fontId="70" fillId="39" borderId="10" xfId="0" applyFont="1" applyFill="1" applyBorder="1" applyAlignment="1">
      <alignment horizontal="center" vertical="top" wrapText="1"/>
    </xf>
    <xf numFmtId="0" fontId="71" fillId="39" borderId="22" xfId="0" applyFont="1" applyFill="1" applyBorder="1" applyAlignment="1">
      <alignment horizontal="center" vertical="top" wrapText="1"/>
    </xf>
    <xf numFmtId="0" fontId="71" fillId="44" borderId="10" xfId="0" applyFont="1" applyFill="1" applyBorder="1" applyAlignment="1">
      <alignment horizontal="center" vertical="top" wrapText="1"/>
    </xf>
    <xf numFmtId="49" fontId="57" fillId="41" borderId="10" xfId="0" applyNumberFormat="1" applyFont="1" applyFill="1" applyBorder="1" applyAlignment="1" applyProtection="1">
      <alignment horizontal="left" vertical="center" shrinkToFit="1"/>
      <protection locked="0"/>
    </xf>
    <xf numFmtId="4" fontId="57" fillId="41" borderId="10" xfId="0" applyNumberFormat="1" applyFont="1" applyFill="1" applyBorder="1" applyAlignment="1" applyProtection="1">
      <alignment horizontal="left" vertical="center" shrinkToFit="1"/>
      <protection locked="0"/>
    </xf>
    <xf numFmtId="0" fontId="67" fillId="42" borderId="10" xfId="0" applyFont="1" applyFill="1" applyBorder="1" applyAlignment="1">
      <alignment horizontal="center" wrapText="1"/>
    </xf>
    <xf numFmtId="0" fontId="67" fillId="42" borderId="12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left" shrinkToFit="1"/>
      <protection locked="0"/>
    </xf>
    <xf numFmtId="0" fontId="57" fillId="41" borderId="10" xfId="0" applyFont="1" applyFill="1" applyBorder="1" applyAlignment="1" applyProtection="1">
      <alignment horizontal="left" vertical="center" shrinkToFit="1"/>
      <protection locked="0"/>
    </xf>
    <xf numFmtId="0" fontId="56" fillId="40" borderId="10" xfId="33" applyFont="1" applyFill="1" applyBorder="1" applyAlignment="1" applyProtection="1">
      <alignment horizontal="center" vertical="center" wrapText="1"/>
      <protection hidden="1"/>
    </xf>
    <xf numFmtId="0" fontId="0" fillId="43" borderId="0" xfId="0" applyFill="1" applyAlignment="1">
      <alignment horizontal="center"/>
    </xf>
    <xf numFmtId="0" fontId="4" fillId="33" borderId="10" xfId="0" applyFont="1" applyFill="1" applyBorder="1" applyAlignment="1" applyProtection="1">
      <alignment horizont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/>
      <protection locked="0"/>
    </xf>
    <xf numFmtId="0" fontId="22" fillId="35" borderId="12" xfId="0" applyFont="1" applyFill="1" applyBorder="1" applyAlignment="1" applyProtection="1">
      <alignment horizontal="center" shrinkToFit="1"/>
      <protection locked="0" hidden="1"/>
    </xf>
    <xf numFmtId="0" fontId="22" fillId="35" borderId="14" xfId="0" applyFont="1" applyFill="1" applyBorder="1" applyAlignment="1" applyProtection="1">
      <alignment horizontal="center" shrinkToFit="1"/>
      <protection locked="0" hidden="1"/>
    </xf>
    <xf numFmtId="0" fontId="60" fillId="0" borderId="21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4" fillId="35" borderId="0" xfId="0" applyFont="1" applyFill="1" applyBorder="1" applyAlignment="1" applyProtection="1">
      <alignment horizontal="center" vertical="center" wrapText="1"/>
      <protection hidden="1"/>
    </xf>
    <xf numFmtId="0" fontId="60" fillId="40" borderId="27" xfId="0" applyFont="1" applyFill="1" applyBorder="1" applyAlignment="1" applyProtection="1">
      <alignment horizontal="center" vertical="center" shrinkToFit="1"/>
      <protection hidden="1"/>
    </xf>
    <xf numFmtId="0" fontId="60" fillId="40" borderId="28" xfId="0" applyFont="1" applyFill="1" applyBorder="1" applyAlignment="1" applyProtection="1">
      <alignment horizontal="center" vertical="center" shrinkToFit="1"/>
      <protection hidden="1"/>
    </xf>
    <xf numFmtId="0" fontId="60" fillId="40" borderId="29" xfId="0" applyFont="1" applyFill="1" applyBorder="1" applyAlignment="1" applyProtection="1">
      <alignment horizontal="center" vertical="center" shrinkToFit="1"/>
      <protection hidden="1"/>
    </xf>
    <xf numFmtId="0" fontId="23" fillId="40" borderId="24" xfId="0" applyNumberFormat="1" applyFont="1" applyFill="1" applyBorder="1" applyAlignment="1" applyProtection="1">
      <alignment horizontal="center" vertical="center"/>
      <protection hidden="1"/>
    </xf>
    <xf numFmtId="0" fontId="23" fillId="40" borderId="25" xfId="0" applyNumberFormat="1" applyFont="1" applyFill="1" applyBorder="1" applyAlignment="1" applyProtection="1">
      <alignment horizontal="center" vertical="center"/>
      <protection hidden="1"/>
    </xf>
    <xf numFmtId="0" fontId="23" fillId="40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1" fontId="23" fillId="40" borderId="24" xfId="0" applyNumberFormat="1" applyFont="1" applyFill="1" applyBorder="1" applyAlignment="1" applyProtection="1">
      <alignment horizontal="center" vertical="center"/>
      <protection hidden="1"/>
    </xf>
    <xf numFmtId="1" fontId="23" fillId="40" borderId="25" xfId="0" applyNumberFormat="1" applyFont="1" applyFill="1" applyBorder="1" applyAlignment="1" applyProtection="1">
      <alignment horizontal="center" vertical="center"/>
      <protection hidden="1"/>
    </xf>
    <xf numFmtId="4" fontId="23" fillId="0" borderId="10" xfId="0" applyNumberFormat="1" applyFont="1" applyBorder="1" applyAlignment="1" applyProtection="1">
      <alignment horizontal="right"/>
      <protection hidden="1"/>
    </xf>
    <xf numFmtId="0" fontId="20" fillId="40" borderId="10" xfId="0" applyFont="1" applyFill="1" applyBorder="1" applyAlignment="1">
      <alignment horizontal="center" vertical="center" textRotation="9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65" fillId="0" borderId="21" xfId="0" applyFont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4" fillId="0" borderId="20" xfId="0" applyFont="1" applyBorder="1" applyAlignment="1" applyProtection="1">
      <alignment horizontal="center" vertical="center"/>
      <protection hidden="1"/>
    </xf>
    <xf numFmtId="2" fontId="23" fillId="40" borderId="11" xfId="0" applyNumberFormat="1" applyFont="1" applyFill="1" applyBorder="1" applyAlignment="1" applyProtection="1">
      <alignment horizontal="center" vertical="center"/>
      <protection hidden="1"/>
    </xf>
    <xf numFmtId="2" fontId="23" fillId="40" borderId="0" xfId="0" applyNumberFormat="1" applyFont="1" applyFill="1" applyBorder="1" applyAlignment="1" applyProtection="1">
      <alignment horizontal="center" vertical="center"/>
      <protection hidden="1"/>
    </xf>
    <xf numFmtId="2" fontId="23" fillId="40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40" borderId="0" xfId="0" applyFont="1" applyFill="1" applyBorder="1" applyAlignment="1" applyProtection="1">
      <alignment horizontal="left" vertical="center" wrapText="1"/>
      <protection hidden="1"/>
    </xf>
    <xf numFmtId="0" fontId="22" fillId="40" borderId="0" xfId="0" applyFont="1" applyFill="1" applyBorder="1" applyAlignment="1" applyProtection="1">
      <alignment horizontal="left" vertical="center"/>
      <protection hidden="1"/>
    </xf>
    <xf numFmtId="0" fontId="23" fillId="40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left"/>
      <protection hidden="1"/>
    </xf>
    <xf numFmtId="14" fontId="22" fillId="40" borderId="0" xfId="0" applyNumberFormat="1" applyFont="1" applyFill="1" applyBorder="1" applyAlignment="1" applyProtection="1">
      <alignment horizontal="center"/>
      <protection hidden="1"/>
    </xf>
    <xf numFmtId="3" fontId="22" fillId="40" borderId="0" xfId="0" applyNumberFormat="1" applyFont="1" applyFill="1" applyBorder="1" applyAlignment="1" applyProtection="1">
      <alignment horizontal="center" vertical="top"/>
      <protection hidden="1"/>
    </xf>
    <xf numFmtId="0" fontId="22" fillId="40" borderId="0" xfId="0" applyFont="1" applyFill="1" applyBorder="1" applyAlignment="1" applyProtection="1">
      <alignment horizontal="center" vertical="top"/>
      <protection hidden="1"/>
    </xf>
    <xf numFmtId="0" fontId="22" fillId="40" borderId="18" xfId="0" applyFont="1" applyFill="1" applyBorder="1" applyAlignment="1" applyProtection="1">
      <alignment horizontal="center" vertical="top"/>
      <protection hidden="1"/>
    </xf>
    <xf numFmtId="14" fontId="22" fillId="40" borderId="18" xfId="0" applyNumberFormat="1" applyFont="1" applyFill="1" applyBorder="1" applyAlignment="1" applyProtection="1">
      <alignment horizontal="center"/>
      <protection hidden="1"/>
    </xf>
    <xf numFmtId="0" fontId="60" fillId="40" borderId="10" xfId="0" applyFont="1" applyFill="1" applyBorder="1" applyAlignment="1" applyProtection="1">
      <alignment horizontal="center" vertical="center" wrapText="1" shrinkToFi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2" fillId="40" borderId="11" xfId="0" applyFont="1" applyFill="1" applyBorder="1" applyAlignment="1" applyProtection="1">
      <alignment horizontal="right" vertical="center" shrinkToFit="1"/>
      <protection locked="0" hidden="1"/>
    </xf>
    <xf numFmtId="0" fontId="22" fillId="40" borderId="0" xfId="0" applyFont="1" applyFill="1" applyBorder="1" applyAlignment="1" applyProtection="1">
      <alignment horizontal="right" vertical="center" shrinkToFit="1"/>
      <protection locked="0" hidden="1"/>
    </xf>
    <xf numFmtId="0" fontId="22" fillId="40" borderId="0" xfId="0" applyFont="1" applyFill="1" applyBorder="1" applyAlignment="1" applyProtection="1">
      <alignment horizontal="left" vertical="center" shrinkToFit="1"/>
      <protection hidden="1"/>
    </xf>
    <xf numFmtId="0" fontId="22" fillId="40" borderId="18" xfId="0" applyFont="1" applyFill="1" applyBorder="1" applyAlignment="1" applyProtection="1">
      <alignment horizontal="left" vertical="center" shrinkToFit="1"/>
      <protection hidden="1"/>
    </xf>
    <xf numFmtId="0" fontId="23" fillId="39" borderId="0" xfId="0" applyFont="1" applyFill="1" applyBorder="1" applyAlignment="1" applyProtection="1">
      <alignment horizontal="center" vertical="center" shrinkToFit="1"/>
      <protection locked="0" hidden="1"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3" fontId="23" fillId="40" borderId="24" xfId="0" applyNumberFormat="1" applyFont="1" applyFill="1" applyBorder="1" applyAlignment="1" applyProtection="1">
      <alignment horizontal="center" vertical="center"/>
      <protection hidden="1"/>
    </xf>
    <xf numFmtId="3" fontId="23" fillId="40" borderId="25" xfId="0" applyNumberFormat="1" applyFont="1" applyFill="1" applyBorder="1" applyAlignment="1" applyProtection="1">
      <alignment horizontal="center" vertical="center"/>
      <protection hidden="1"/>
    </xf>
    <xf numFmtId="3" fontId="23" fillId="40" borderId="26" xfId="0" applyNumberFormat="1" applyFont="1" applyFill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0" fillId="29" borderId="10" xfId="0" applyFill="1" applyBorder="1" applyAlignment="1">
      <alignment horizontal="center"/>
    </xf>
    <xf numFmtId="0" fontId="4" fillId="29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13" fillId="0" borderId="0" xfId="31" applyNumberFormat="1" applyFont="1" applyFill="1" applyAlignment="1" applyProtection="1">
      <alignment horizontal="center"/>
      <protection hidden="1"/>
    </xf>
    <xf numFmtId="0" fontId="13" fillId="0" borderId="0" xfId="34" applyNumberFormat="1" applyFont="1" applyFill="1" applyAlignment="1" applyProtection="1">
      <alignment horizontal="center"/>
      <protection hidden="1"/>
    </xf>
    <xf numFmtId="0" fontId="9" fillId="0" borderId="0" xfId="34" applyNumberFormat="1" applyFont="1" applyFill="1" applyAlignment="1" applyProtection="1">
      <protection hidden="1"/>
    </xf>
    <xf numFmtId="0" fontId="16" fillId="0" borderId="0" xfId="34" applyNumberFormat="1" applyFont="1" applyFill="1" applyAlignment="1" applyProtection="1">
      <alignment horizontal="center"/>
      <protection hidden="1"/>
    </xf>
    <xf numFmtId="4" fontId="9" fillId="28" borderId="12" xfId="34" applyNumberFormat="1" applyFont="1" applyFill="1" applyBorder="1" applyAlignment="1" applyProtection="1">
      <alignment horizontal="left"/>
      <protection locked="0"/>
    </xf>
    <xf numFmtId="0" fontId="9" fillId="28" borderId="30" xfId="34" applyNumberFormat="1" applyFont="1" applyFill="1" applyBorder="1" applyAlignment="1" applyProtection="1">
      <alignment horizontal="left"/>
      <protection locked="0"/>
    </xf>
    <xf numFmtId="0" fontId="9" fillId="28" borderId="14" xfId="34" applyNumberFormat="1" applyFont="1" applyFill="1" applyBorder="1" applyAlignment="1" applyProtection="1">
      <alignment horizontal="left"/>
      <protection locked="0"/>
    </xf>
    <xf numFmtId="0" fontId="9" fillId="0" borderId="12" xfId="34" applyNumberFormat="1" applyFont="1" applyFill="1" applyBorder="1" applyAlignment="1" applyProtection="1">
      <alignment horizontal="left" vertical="center" wrapText="1"/>
      <protection hidden="1"/>
    </xf>
    <xf numFmtId="0" fontId="9" fillId="0" borderId="30" xfId="34" applyNumberFormat="1" applyFont="1" applyFill="1" applyBorder="1" applyAlignment="1" applyProtection="1">
      <alignment horizontal="left" vertical="center" wrapText="1"/>
      <protection hidden="1"/>
    </xf>
    <xf numFmtId="0" fontId="9" fillId="0" borderId="14" xfId="34" applyNumberFormat="1" applyFont="1" applyFill="1" applyBorder="1" applyAlignment="1" applyProtection="1">
      <alignment horizontal="left" vertical="center" wrapText="1"/>
      <protection hidden="1"/>
    </xf>
    <xf numFmtId="0" fontId="71" fillId="39" borderId="32" xfId="0" applyFont="1" applyFill="1" applyBorder="1" applyAlignment="1">
      <alignment horizontal="left" vertical="center" wrapText="1"/>
    </xf>
    <xf numFmtId="0" fontId="71" fillId="39" borderId="34" xfId="0" applyFont="1" applyFill="1" applyBorder="1" applyAlignment="1">
      <alignment horizontal="left" vertical="center" wrapText="1"/>
    </xf>
    <xf numFmtId="0" fontId="5" fillId="44" borderId="31" xfId="0" applyFont="1" applyFill="1" applyBorder="1" applyAlignment="1">
      <alignment horizontal="left" vertical="center" wrapText="1"/>
    </xf>
    <xf numFmtId="0" fontId="5" fillId="44" borderId="32" xfId="0" applyFont="1" applyFill="1" applyBorder="1" applyAlignment="1">
      <alignment horizontal="left" vertical="center" wrapText="1"/>
    </xf>
    <xf numFmtId="0" fontId="5" fillId="44" borderId="34" xfId="0" applyFont="1" applyFill="1" applyBorder="1" applyAlignment="1">
      <alignment horizontal="left" vertical="center" wrapText="1"/>
    </xf>
    <xf numFmtId="0" fontId="69" fillId="40" borderId="10" xfId="0" applyFont="1" applyFill="1" applyBorder="1" applyAlignment="1">
      <alignment horizontal="left" vertical="top" wrapText="1"/>
    </xf>
    <xf numFmtId="0" fontId="71" fillId="40" borderId="10" xfId="0" applyFont="1" applyFill="1" applyBorder="1" applyAlignment="1">
      <alignment horizontal="left" vertical="top" wrapText="1"/>
    </xf>
    <xf numFmtId="0" fontId="71" fillId="39" borderId="31" xfId="0" applyFont="1" applyFill="1" applyBorder="1" applyAlignment="1">
      <alignment horizontal="left" vertical="center" wrapText="1"/>
    </xf>
    <xf numFmtId="0" fontId="71" fillId="39" borderId="33" xfId="0" applyFont="1" applyFill="1" applyBorder="1" applyAlignment="1">
      <alignment horizontal="left" vertical="center" wrapText="1"/>
    </xf>
    <xf numFmtId="4" fontId="6" fillId="25" borderId="21" xfId="0" applyNumberFormat="1" applyFont="1" applyFill="1" applyBorder="1" applyProtection="1">
      <protection locked="0"/>
    </xf>
  </cellXfs>
  <cellStyles count="48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_yazi_rakam" xfId="31"/>
    <cellStyle name="Kötü" xfId="32" builtinId="27" customBuiltin="1"/>
    <cellStyle name="Normal" xfId="0" builtinId="0"/>
    <cellStyle name="Normal_14-Yolluklar Tahakkuk Programi" xfId="33"/>
    <cellStyle name="Normal_yazi_rakam" xfId="34"/>
    <cellStyle name="Not" xfId="35" builtinId="10" customBuiltin="1"/>
    <cellStyle name="Nötr" xfId="36" builtinId="28" customBuiltin="1"/>
    <cellStyle name="ParaBirimi ytl" xfId="37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  <cellStyle name="YTL /YKRŞ" xfId="46"/>
    <cellStyle name="Yüzde" xfId="4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17</xdr:row>
      <xdr:rowOff>19050</xdr:rowOff>
    </xdr:from>
    <xdr:to>
      <xdr:col>16</xdr:col>
      <xdr:colOff>436207</xdr:colOff>
      <xdr:row>19</xdr:row>
      <xdr:rowOff>9525</xdr:rowOff>
    </xdr:to>
    <xdr:sp macro="" textlink="">
      <xdr:nvSpPr>
        <xdr:cNvPr id="3073" name="AutoShape 1"/>
        <xdr:cNvSpPr>
          <a:spLocks/>
        </xdr:cNvSpPr>
      </xdr:nvSpPr>
      <xdr:spPr bwMode="auto">
        <a:xfrm>
          <a:off x="6410325" y="3000375"/>
          <a:ext cx="2686050" cy="314325"/>
        </a:xfrm>
        <a:prstGeom prst="accentCallout1">
          <a:avLst>
            <a:gd name="adj1" fmla="val 36366"/>
            <a:gd name="adj2" fmla="val -2838"/>
            <a:gd name="adj3" fmla="val -790907"/>
            <a:gd name="adj4" fmla="val -12056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Yazıya çevireceğiniz aynı dosyada başka çalışma sayfasındaki hücreyi = ile gösterin…</a:t>
          </a:r>
          <a:endParaRPr lang="tr-TR"/>
        </a:p>
      </xdr:txBody>
    </xdr:sp>
    <xdr:clientData/>
  </xdr:twoCellAnchor>
  <xdr:twoCellAnchor>
    <xdr:from>
      <xdr:col>12</xdr:col>
      <xdr:colOff>76200</xdr:colOff>
      <xdr:row>13</xdr:row>
      <xdr:rowOff>9525</xdr:rowOff>
    </xdr:from>
    <xdr:to>
      <xdr:col>13</xdr:col>
      <xdr:colOff>379115</xdr:colOff>
      <xdr:row>14</xdr:row>
      <xdr:rowOff>38100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6410325" y="2343150"/>
          <a:ext cx="885825" cy="190500"/>
        </a:xfrm>
        <a:prstGeom prst="accentCallout1">
          <a:avLst>
            <a:gd name="adj1" fmla="val 60000"/>
            <a:gd name="adj2" fmla="val -8602"/>
            <a:gd name="adj3" fmla="val -1055000"/>
            <a:gd name="adj4" fmla="val -26236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Kuruş</a:t>
          </a:r>
          <a:endParaRPr lang="tr-TR"/>
        </a:p>
      </xdr:txBody>
    </xdr:sp>
    <xdr:clientData/>
  </xdr:twoCellAnchor>
  <xdr:twoCellAnchor>
    <xdr:from>
      <xdr:col>12</xdr:col>
      <xdr:colOff>57150</xdr:colOff>
      <xdr:row>15</xdr:row>
      <xdr:rowOff>38100</xdr:rowOff>
    </xdr:from>
    <xdr:to>
      <xdr:col>13</xdr:col>
      <xdr:colOff>360065</xdr:colOff>
      <xdr:row>16</xdr:row>
      <xdr:rowOff>66675</xdr:rowOff>
    </xdr:to>
    <xdr:sp macro="" textlink="">
      <xdr:nvSpPr>
        <xdr:cNvPr id="3075" name="AutoShape 3"/>
        <xdr:cNvSpPr>
          <a:spLocks/>
        </xdr:cNvSpPr>
      </xdr:nvSpPr>
      <xdr:spPr bwMode="auto">
        <a:xfrm>
          <a:off x="6391275" y="2695575"/>
          <a:ext cx="885825" cy="190500"/>
        </a:xfrm>
        <a:prstGeom prst="accentCallout1">
          <a:avLst>
            <a:gd name="adj1" fmla="val 60000"/>
            <a:gd name="adj2" fmla="val -8602"/>
            <a:gd name="adj3" fmla="val -1245000"/>
            <a:gd name="adj4" fmla="val -31182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Lira</a:t>
          </a:r>
          <a:endParaRPr lang="tr-TR"/>
        </a:p>
      </xdr:txBody>
    </xdr:sp>
    <xdr:clientData/>
  </xdr:twoCellAnchor>
  <xdr:twoCellAnchor>
    <xdr:from>
      <xdr:col>12</xdr:col>
      <xdr:colOff>57150</xdr:colOff>
      <xdr:row>19</xdr:row>
      <xdr:rowOff>142875</xdr:rowOff>
    </xdr:from>
    <xdr:to>
      <xdr:col>16</xdr:col>
      <xdr:colOff>417213</xdr:colOff>
      <xdr:row>21</xdr:row>
      <xdr:rowOff>133350</xdr:rowOff>
    </xdr:to>
    <xdr:sp macro="" textlink="">
      <xdr:nvSpPr>
        <xdr:cNvPr id="3076" name="AutoShape 4"/>
        <xdr:cNvSpPr>
          <a:spLocks/>
        </xdr:cNvSpPr>
      </xdr:nvSpPr>
      <xdr:spPr bwMode="auto">
        <a:xfrm>
          <a:off x="6391275" y="3448050"/>
          <a:ext cx="2686050" cy="314325"/>
        </a:xfrm>
        <a:prstGeom prst="accentCallout1">
          <a:avLst>
            <a:gd name="adj1" fmla="val 36366"/>
            <a:gd name="adj2" fmla="val -2838"/>
            <a:gd name="adj3" fmla="val -857574"/>
            <a:gd name="adj4" fmla="val -12659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İstediğiniz çalışma sayfasındaki hücrede,  = ile yazıya çevirilmiş bu sonucu gösterin…</a:t>
          </a:r>
          <a:endParaRPr lang="tr-TR"/>
        </a:p>
      </xdr:txBody>
    </xdr:sp>
    <xdr:clientData/>
  </xdr:twoCellAnchor>
  <xdr:twoCellAnchor>
    <xdr:from>
      <xdr:col>12</xdr:col>
      <xdr:colOff>76200</xdr:colOff>
      <xdr:row>22</xdr:row>
      <xdr:rowOff>66675</xdr:rowOff>
    </xdr:from>
    <xdr:to>
      <xdr:col>16</xdr:col>
      <xdr:colOff>434331</xdr:colOff>
      <xdr:row>26</xdr:row>
      <xdr:rowOff>112440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6410325" y="3857625"/>
          <a:ext cx="2676525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Aynı dosyada yazıya çevirme işlemini bir hücre için kullanabilirsiniz. Birden çok yazıya çevirme işlemi var ise, her biri için bu sayfası çoğaltmalısınız….</a:t>
          </a:r>
          <a:endParaRPr lang="tr-TR"/>
        </a:p>
      </xdr:txBody>
    </xdr:sp>
    <xdr:clientData/>
  </xdr:twoCellAnchor>
  <xdr:twoCellAnchor>
    <xdr:from>
      <xdr:col>13</xdr:col>
      <xdr:colOff>483870</xdr:colOff>
      <xdr:row>13</xdr:row>
      <xdr:rowOff>0</xdr:rowOff>
    </xdr:from>
    <xdr:to>
      <xdr:col>16</xdr:col>
      <xdr:colOff>407670</xdr:colOff>
      <xdr:row>16</xdr:row>
      <xdr:rowOff>76200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7400925" y="2333625"/>
          <a:ext cx="1666875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Para birimi boş bırakılır ise rakamı okuma diliyle yazıya çevirir.</a:t>
          </a:r>
          <a:endParaRPr lang="tr-TR"/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22</xdr:col>
      <xdr:colOff>228600</xdr:colOff>
      <xdr:row>45</xdr:row>
      <xdr:rowOff>26670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19050" y="47625"/>
          <a:ext cx="12468225" cy="7494270"/>
        </a:xfrm>
        <a:prstGeom prst="wedgeRectCallout">
          <a:avLst>
            <a:gd name="adj1" fmla="val -43750"/>
            <a:gd name="adj2" fmla="val 70000"/>
          </a:avLst>
        </a:prstGeom>
        <a:solidFill>
          <a:srgbClr val="FF99CC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tr-TR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bu sayfayı silmeyin </a:t>
          </a:r>
        </a:p>
        <a:p>
          <a:pPr algn="ctr" rtl="0">
            <a:defRPr sz="1000"/>
          </a:pPr>
          <a:r>
            <a:rPr lang="tr-TR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formüller var.</a:t>
          </a:r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17</xdr:row>
      <xdr:rowOff>19050</xdr:rowOff>
    </xdr:from>
    <xdr:to>
      <xdr:col>16</xdr:col>
      <xdr:colOff>436207</xdr:colOff>
      <xdr:row>19</xdr:row>
      <xdr:rowOff>9525</xdr:rowOff>
    </xdr:to>
    <xdr:sp macro="" textlink="">
      <xdr:nvSpPr>
        <xdr:cNvPr id="7169" name="AutoShape 1"/>
        <xdr:cNvSpPr>
          <a:spLocks/>
        </xdr:cNvSpPr>
      </xdr:nvSpPr>
      <xdr:spPr bwMode="auto">
        <a:xfrm>
          <a:off x="6410325" y="3000375"/>
          <a:ext cx="2686050" cy="314325"/>
        </a:xfrm>
        <a:prstGeom prst="accentCallout1">
          <a:avLst>
            <a:gd name="adj1" fmla="val 36366"/>
            <a:gd name="adj2" fmla="val -2838"/>
            <a:gd name="adj3" fmla="val -790907"/>
            <a:gd name="adj4" fmla="val -12056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Yazıya çevireceğiniz aynı dosyada başka çalışma sayfasındaki hücreyi = ile gösterin…</a:t>
          </a:r>
          <a:endParaRPr lang="tr-TR"/>
        </a:p>
      </xdr:txBody>
    </xdr:sp>
    <xdr:clientData/>
  </xdr:twoCellAnchor>
  <xdr:twoCellAnchor>
    <xdr:from>
      <xdr:col>12</xdr:col>
      <xdr:colOff>76200</xdr:colOff>
      <xdr:row>13</xdr:row>
      <xdr:rowOff>9525</xdr:rowOff>
    </xdr:from>
    <xdr:to>
      <xdr:col>13</xdr:col>
      <xdr:colOff>379115</xdr:colOff>
      <xdr:row>14</xdr:row>
      <xdr:rowOff>38100</xdr:rowOff>
    </xdr:to>
    <xdr:sp macro="" textlink="">
      <xdr:nvSpPr>
        <xdr:cNvPr id="7170" name="AutoShape 2"/>
        <xdr:cNvSpPr>
          <a:spLocks/>
        </xdr:cNvSpPr>
      </xdr:nvSpPr>
      <xdr:spPr bwMode="auto">
        <a:xfrm>
          <a:off x="6410325" y="2343150"/>
          <a:ext cx="885825" cy="190500"/>
        </a:xfrm>
        <a:prstGeom prst="accentCallout1">
          <a:avLst>
            <a:gd name="adj1" fmla="val 60000"/>
            <a:gd name="adj2" fmla="val -8602"/>
            <a:gd name="adj3" fmla="val -1055000"/>
            <a:gd name="adj4" fmla="val -26236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Kuruş</a:t>
          </a:r>
          <a:endParaRPr lang="tr-TR"/>
        </a:p>
      </xdr:txBody>
    </xdr:sp>
    <xdr:clientData/>
  </xdr:twoCellAnchor>
  <xdr:twoCellAnchor>
    <xdr:from>
      <xdr:col>12</xdr:col>
      <xdr:colOff>57150</xdr:colOff>
      <xdr:row>15</xdr:row>
      <xdr:rowOff>38100</xdr:rowOff>
    </xdr:from>
    <xdr:to>
      <xdr:col>13</xdr:col>
      <xdr:colOff>360065</xdr:colOff>
      <xdr:row>16</xdr:row>
      <xdr:rowOff>66675</xdr:rowOff>
    </xdr:to>
    <xdr:sp macro="" textlink="">
      <xdr:nvSpPr>
        <xdr:cNvPr id="7171" name="AutoShape 3"/>
        <xdr:cNvSpPr>
          <a:spLocks/>
        </xdr:cNvSpPr>
      </xdr:nvSpPr>
      <xdr:spPr bwMode="auto">
        <a:xfrm>
          <a:off x="6391275" y="2695575"/>
          <a:ext cx="885825" cy="190500"/>
        </a:xfrm>
        <a:prstGeom prst="accentCallout1">
          <a:avLst>
            <a:gd name="adj1" fmla="val 60000"/>
            <a:gd name="adj2" fmla="val -8602"/>
            <a:gd name="adj3" fmla="val -1245000"/>
            <a:gd name="adj4" fmla="val -311829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Lira</a:t>
          </a:r>
          <a:endParaRPr lang="tr-TR"/>
        </a:p>
      </xdr:txBody>
    </xdr:sp>
    <xdr:clientData/>
  </xdr:twoCellAnchor>
  <xdr:twoCellAnchor>
    <xdr:from>
      <xdr:col>12</xdr:col>
      <xdr:colOff>57150</xdr:colOff>
      <xdr:row>19</xdr:row>
      <xdr:rowOff>142875</xdr:rowOff>
    </xdr:from>
    <xdr:to>
      <xdr:col>16</xdr:col>
      <xdr:colOff>417213</xdr:colOff>
      <xdr:row>21</xdr:row>
      <xdr:rowOff>133350</xdr:rowOff>
    </xdr:to>
    <xdr:sp macro="" textlink="">
      <xdr:nvSpPr>
        <xdr:cNvPr id="7172" name="AutoShape 4"/>
        <xdr:cNvSpPr>
          <a:spLocks/>
        </xdr:cNvSpPr>
      </xdr:nvSpPr>
      <xdr:spPr bwMode="auto">
        <a:xfrm>
          <a:off x="6391275" y="3448050"/>
          <a:ext cx="2686050" cy="314325"/>
        </a:xfrm>
        <a:prstGeom prst="accentCallout1">
          <a:avLst>
            <a:gd name="adj1" fmla="val 36366"/>
            <a:gd name="adj2" fmla="val -2838"/>
            <a:gd name="adj3" fmla="val -857574"/>
            <a:gd name="adj4" fmla="val -12659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İstediğiniz çalışma sayfasındaki hücrede,  = ile yazıya çevirilmiş bu sonucu gösterin…</a:t>
          </a:r>
          <a:endParaRPr lang="tr-TR"/>
        </a:p>
      </xdr:txBody>
    </xdr:sp>
    <xdr:clientData/>
  </xdr:twoCellAnchor>
  <xdr:twoCellAnchor>
    <xdr:from>
      <xdr:col>12</xdr:col>
      <xdr:colOff>76200</xdr:colOff>
      <xdr:row>22</xdr:row>
      <xdr:rowOff>66675</xdr:rowOff>
    </xdr:from>
    <xdr:to>
      <xdr:col>16</xdr:col>
      <xdr:colOff>434331</xdr:colOff>
      <xdr:row>26</xdr:row>
      <xdr:rowOff>112440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6410325" y="3857625"/>
          <a:ext cx="2676525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Aynı dosyada yazıya çevirme işlemini bir hücre için kullanabilirsiniz. Birden çok yazıya çevirme işlemi var ise, her biri için bu sayfası çoğaltmalısınız….</a:t>
          </a:r>
          <a:endParaRPr lang="tr-TR"/>
        </a:p>
      </xdr:txBody>
    </xdr:sp>
    <xdr:clientData/>
  </xdr:twoCellAnchor>
  <xdr:twoCellAnchor>
    <xdr:from>
      <xdr:col>13</xdr:col>
      <xdr:colOff>483870</xdr:colOff>
      <xdr:row>13</xdr:row>
      <xdr:rowOff>0</xdr:rowOff>
    </xdr:from>
    <xdr:to>
      <xdr:col>16</xdr:col>
      <xdr:colOff>407670</xdr:colOff>
      <xdr:row>16</xdr:row>
      <xdr:rowOff>76200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400925" y="2333625"/>
          <a:ext cx="1666875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Para birimi boş bırakılır ise rakamı okuma diliyle yazıya çevirir.</a:t>
          </a:r>
          <a:endParaRPr lang="tr-TR"/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18</xdr:col>
      <xdr:colOff>123825</xdr:colOff>
      <xdr:row>43</xdr:row>
      <xdr:rowOff>152400</xdr:rowOff>
    </xdr:to>
    <xdr:sp macro="" textlink="">
      <xdr:nvSpPr>
        <xdr:cNvPr id="7176" name="AutoShape 8"/>
        <xdr:cNvSpPr>
          <a:spLocks noChangeArrowheads="1"/>
        </xdr:cNvSpPr>
      </xdr:nvSpPr>
      <xdr:spPr bwMode="auto">
        <a:xfrm>
          <a:off x="57150" y="47625"/>
          <a:ext cx="9886950" cy="7296150"/>
        </a:xfrm>
        <a:prstGeom prst="wedgeRectCallout">
          <a:avLst>
            <a:gd name="adj1" fmla="val -43750"/>
            <a:gd name="adj2" fmla="val 70000"/>
          </a:avLst>
        </a:prstGeom>
        <a:solidFill>
          <a:srgbClr val="FFFF00"/>
        </a:solidFill>
        <a:ln w="571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tr-TR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bu sayfayı silmeyin </a:t>
          </a:r>
        </a:p>
        <a:p>
          <a:pPr algn="ctr" rtl="0">
            <a:defRPr sz="1000"/>
          </a:pPr>
          <a:r>
            <a:rPr lang="tr-TR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formüller var.</a:t>
          </a:r>
          <a:endParaRPr lang="tr-T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5"/>
  </sheetPr>
  <dimension ref="A1:AF53"/>
  <sheetViews>
    <sheetView showGridLines="0" topLeftCell="A13" zoomScaleNormal="100" workbookViewId="0">
      <selection activeCell="C7" sqref="C7:J7"/>
    </sheetView>
  </sheetViews>
  <sheetFormatPr defaultRowHeight="12.75"/>
  <cols>
    <col min="1" max="1" width="4.85546875" customWidth="1"/>
    <col min="2" max="2" width="22.140625" customWidth="1"/>
    <col min="3" max="9" width="5.85546875" customWidth="1"/>
    <col min="10" max="10" width="12" customWidth="1"/>
    <col min="11" max="11" width="3.7109375" customWidth="1"/>
    <col min="12" max="12" width="16.5703125" customWidth="1"/>
    <col min="13" max="13" width="15.42578125" customWidth="1"/>
    <col min="14" max="14" width="2.85546875" customWidth="1"/>
    <col min="15" max="15" width="28.140625" customWidth="1"/>
    <col min="16" max="16" width="4.140625" customWidth="1"/>
  </cols>
  <sheetData>
    <row r="1" spans="1:32" ht="45.75" customHeight="1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62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7.25" customHeight="1">
      <c r="A2" s="44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25.5" customHeight="1">
      <c r="A3" s="44"/>
      <c r="B3" s="51" t="s">
        <v>20</v>
      </c>
      <c r="C3" s="137" t="s">
        <v>95</v>
      </c>
      <c r="D3" s="137"/>
      <c r="E3" s="137"/>
      <c r="F3" s="137"/>
      <c r="G3" s="137"/>
      <c r="H3" s="137"/>
      <c r="I3" s="137"/>
      <c r="J3" s="137"/>
      <c r="K3" s="44"/>
      <c r="L3" s="39" t="s">
        <v>66</v>
      </c>
      <c r="M3" s="40"/>
      <c r="N3" s="43"/>
      <c r="O3" s="42" t="s">
        <v>63</v>
      </c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ht="25.5" customHeight="1">
      <c r="A4" s="44"/>
      <c r="B4" s="51" t="s">
        <v>61</v>
      </c>
      <c r="C4" s="137">
        <v>2147453142</v>
      </c>
      <c r="D4" s="137"/>
      <c r="E4" s="137"/>
      <c r="F4" s="137"/>
      <c r="G4" s="137"/>
      <c r="H4" s="137"/>
      <c r="I4" s="137"/>
      <c r="J4" s="137"/>
      <c r="K4" s="44"/>
      <c r="L4" s="138" t="s">
        <v>67</v>
      </c>
      <c r="M4" s="138"/>
      <c r="N4" s="43"/>
      <c r="O4" s="30" t="s">
        <v>82</v>
      </c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ht="25.5" customHeight="1">
      <c r="A5" s="44"/>
      <c r="B5" s="51" t="s">
        <v>64</v>
      </c>
      <c r="C5" s="137" t="s">
        <v>108</v>
      </c>
      <c r="D5" s="137"/>
      <c r="E5" s="137"/>
      <c r="F5" s="137"/>
      <c r="G5" s="137"/>
      <c r="H5" s="137"/>
      <c r="I5" s="137"/>
      <c r="J5" s="137"/>
      <c r="K5" s="44"/>
      <c r="L5" s="41" t="s">
        <v>20</v>
      </c>
      <c r="M5" s="41" t="s">
        <v>19</v>
      </c>
      <c r="N5" s="43"/>
      <c r="O5" s="30" t="s">
        <v>92</v>
      </c>
      <c r="P5" s="44"/>
      <c r="Q5" s="45"/>
      <c r="R5" s="45"/>
      <c r="S5" s="46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25.5" customHeight="1">
      <c r="A6" s="44"/>
      <c r="B6" s="51" t="s">
        <v>19</v>
      </c>
      <c r="C6" s="137" t="s">
        <v>94</v>
      </c>
      <c r="D6" s="137"/>
      <c r="E6" s="137"/>
      <c r="F6" s="137"/>
      <c r="G6" s="137"/>
      <c r="H6" s="137"/>
      <c r="I6" s="137"/>
      <c r="J6" s="137"/>
      <c r="K6" s="44"/>
      <c r="L6" s="56" t="s">
        <v>96</v>
      </c>
      <c r="M6" s="57" t="s">
        <v>90</v>
      </c>
      <c r="N6" s="43"/>
      <c r="O6" s="30" t="s">
        <v>88</v>
      </c>
      <c r="P6" s="44"/>
      <c r="Q6" s="45"/>
      <c r="R6" s="45"/>
      <c r="S6" s="46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ht="25.5" customHeight="1">
      <c r="A7" s="44"/>
      <c r="B7" s="52" t="s">
        <v>62</v>
      </c>
      <c r="C7" s="131" t="s">
        <v>97</v>
      </c>
      <c r="D7" s="131"/>
      <c r="E7" s="131"/>
      <c r="F7" s="131"/>
      <c r="G7" s="131"/>
      <c r="H7" s="131"/>
      <c r="I7" s="131"/>
      <c r="J7" s="131"/>
      <c r="K7" s="44"/>
      <c r="L7" s="56" t="s">
        <v>98</v>
      </c>
      <c r="M7" s="57" t="s">
        <v>99</v>
      </c>
      <c r="N7" s="43"/>
      <c r="O7" s="30" t="s">
        <v>93</v>
      </c>
      <c r="P7" s="44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ht="25.5" customHeight="1">
      <c r="A8" s="44"/>
      <c r="B8" s="51" t="s">
        <v>60</v>
      </c>
      <c r="C8" s="132">
        <v>39.85</v>
      </c>
      <c r="D8" s="132"/>
      <c r="E8" s="132"/>
      <c r="F8" s="132"/>
      <c r="G8" s="132"/>
      <c r="H8" s="132"/>
      <c r="I8" s="132"/>
      <c r="J8" s="132"/>
      <c r="K8" s="44"/>
      <c r="L8" s="56"/>
      <c r="M8" s="57"/>
      <c r="N8" s="43"/>
      <c r="O8" s="30"/>
      <c r="P8" s="44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25.5" customHeight="1">
      <c r="A9" s="44"/>
      <c r="B9" s="52" t="s">
        <v>59</v>
      </c>
      <c r="C9" s="137">
        <v>1600</v>
      </c>
      <c r="D9" s="137"/>
      <c r="E9" s="137"/>
      <c r="F9" s="137"/>
      <c r="G9" s="137"/>
      <c r="H9" s="137"/>
      <c r="I9" s="137"/>
      <c r="J9" s="137"/>
      <c r="K9" s="44"/>
      <c r="L9" s="61"/>
      <c r="M9" s="61"/>
      <c r="N9" s="43"/>
      <c r="O9" s="30"/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25.5" customHeight="1">
      <c r="A10" s="44"/>
      <c r="B10" s="51"/>
      <c r="C10" s="137"/>
      <c r="D10" s="137"/>
      <c r="E10" s="137"/>
      <c r="F10" s="137"/>
      <c r="G10" s="137"/>
      <c r="H10" s="137"/>
      <c r="I10" s="137"/>
      <c r="J10" s="137"/>
      <c r="K10" s="44"/>
      <c r="L10" s="139"/>
      <c r="M10" s="139"/>
      <c r="N10" s="139"/>
      <c r="O10" s="139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ht="25.5" customHeight="1">
      <c r="A11" s="44"/>
      <c r="B11" s="51"/>
      <c r="C11" s="137"/>
      <c r="D11" s="137"/>
      <c r="E11" s="137"/>
      <c r="F11" s="137"/>
      <c r="G11" s="137"/>
      <c r="H11" s="137"/>
      <c r="I11" s="137"/>
      <c r="J11" s="137"/>
      <c r="K11" s="44"/>
      <c r="L11" s="139"/>
      <c r="M11" s="139"/>
      <c r="N11" s="139"/>
      <c r="O11" s="139"/>
      <c r="P11" s="4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4"/>
      <c r="L12" s="139"/>
      <c r="M12" s="139"/>
      <c r="N12" s="139"/>
      <c r="O12" s="139"/>
      <c r="P12" s="4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22.5" customHeight="1">
      <c r="A13" s="44"/>
      <c r="B13" s="135"/>
      <c r="C13" s="135"/>
      <c r="D13" s="135"/>
      <c r="E13" s="135"/>
      <c r="F13" s="135"/>
      <c r="G13" s="135"/>
      <c r="H13" s="135"/>
      <c r="I13" s="135"/>
      <c r="J13" s="135"/>
      <c r="K13" s="44"/>
      <c r="L13" s="139"/>
      <c r="M13" s="139"/>
      <c r="N13" s="139"/>
      <c r="O13" s="139"/>
      <c r="P13" s="44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18.75" customHeight="1">
      <c r="A14" s="44"/>
      <c r="B14" s="120"/>
      <c r="C14" s="136"/>
      <c r="D14" s="136"/>
      <c r="E14" s="136"/>
      <c r="F14" s="136"/>
      <c r="G14" s="136"/>
      <c r="H14" s="136"/>
      <c r="I14" s="136"/>
      <c r="J14" s="136"/>
      <c r="K14" s="44"/>
      <c r="L14" s="139"/>
      <c r="M14" s="139"/>
      <c r="N14" s="139"/>
      <c r="O14" s="139"/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ht="18.75" customHeight="1">
      <c r="A15" s="44"/>
      <c r="B15" s="121"/>
      <c r="C15" s="136"/>
      <c r="D15" s="136"/>
      <c r="E15" s="136"/>
      <c r="F15" s="136"/>
      <c r="G15" s="136"/>
      <c r="H15" s="136"/>
      <c r="I15" s="136"/>
      <c r="J15" s="136"/>
      <c r="K15" s="44"/>
      <c r="L15" s="139"/>
      <c r="M15" s="139"/>
      <c r="N15" s="139"/>
      <c r="O15" s="139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18.75" customHeight="1">
      <c r="A16" s="44"/>
      <c r="B16" s="121"/>
      <c r="C16" s="141"/>
      <c r="D16" s="141"/>
      <c r="E16" s="122"/>
      <c r="F16" s="122"/>
      <c r="G16" s="122"/>
      <c r="H16" s="122"/>
      <c r="I16" s="122"/>
      <c r="J16" s="43"/>
      <c r="K16" s="44"/>
      <c r="L16" s="139"/>
      <c r="M16" s="139"/>
      <c r="N16" s="139"/>
      <c r="O16" s="139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8.75" customHeight="1">
      <c r="A17" s="44"/>
      <c r="B17" s="121"/>
      <c r="C17" s="123"/>
      <c r="D17" s="123"/>
      <c r="E17" s="123"/>
      <c r="F17" s="123"/>
      <c r="G17" s="122"/>
      <c r="H17" s="122"/>
      <c r="I17" s="122"/>
      <c r="J17" s="43"/>
      <c r="K17" s="44"/>
      <c r="L17" s="139"/>
      <c r="M17" s="139"/>
      <c r="N17" s="139"/>
      <c r="O17" s="139"/>
      <c r="P17" s="44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18.75" customHeight="1">
      <c r="A18" s="44"/>
      <c r="B18" s="121"/>
      <c r="C18" s="123"/>
      <c r="D18" s="123"/>
      <c r="E18" s="123"/>
      <c r="F18" s="123"/>
      <c r="G18" s="122"/>
      <c r="H18" s="122"/>
      <c r="I18" s="122"/>
      <c r="J18" s="43"/>
      <c r="K18" s="44"/>
      <c r="L18" s="139"/>
      <c r="M18" s="139"/>
      <c r="N18" s="139"/>
      <c r="O18" s="139"/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8.75" customHeight="1">
      <c r="A19" s="44"/>
      <c r="B19" s="121"/>
      <c r="C19" s="124"/>
      <c r="D19" s="125"/>
      <c r="E19" s="125"/>
      <c r="F19" s="125"/>
      <c r="G19" s="122"/>
      <c r="H19" s="122"/>
      <c r="I19" s="122"/>
      <c r="J19" s="43"/>
      <c r="K19" s="44"/>
      <c r="L19" s="139"/>
      <c r="M19" s="139"/>
      <c r="N19" s="139"/>
      <c r="O19" s="139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8.75" customHeight="1">
      <c r="A20" s="44"/>
      <c r="B20" s="121"/>
      <c r="C20" s="124"/>
      <c r="D20" s="124"/>
      <c r="E20" s="124"/>
      <c r="F20" s="124"/>
      <c r="G20" s="122"/>
      <c r="H20" s="122"/>
      <c r="I20" s="122"/>
      <c r="J20" s="43"/>
      <c r="K20" s="44"/>
      <c r="L20" s="139"/>
      <c r="M20" s="139"/>
      <c r="N20" s="139"/>
      <c r="O20" s="139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8.75" customHeight="1">
      <c r="A21" s="44"/>
      <c r="B21" s="121"/>
      <c r="C21" s="136"/>
      <c r="D21" s="136"/>
      <c r="E21" s="136"/>
      <c r="F21" s="136"/>
      <c r="G21" s="136"/>
      <c r="H21" s="136"/>
      <c r="I21" s="136"/>
      <c r="J21" s="43"/>
      <c r="K21" s="44"/>
      <c r="L21" s="139"/>
      <c r="M21" s="139"/>
      <c r="N21" s="139"/>
      <c r="O21" s="139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8.75" customHeight="1">
      <c r="A22" s="44"/>
      <c r="B22" s="121"/>
      <c r="C22" s="140"/>
      <c r="D22" s="140"/>
      <c r="E22" s="126"/>
      <c r="F22" s="126"/>
      <c r="G22" s="126"/>
      <c r="H22" s="126"/>
      <c r="I22" s="126"/>
      <c r="J22" s="43"/>
      <c r="K22" s="44"/>
      <c r="L22" s="139"/>
      <c r="M22" s="139"/>
      <c r="N22" s="139"/>
      <c r="O22" s="139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7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>
      <c r="A38" s="45"/>
      <c r="B38" s="5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>
      <c r="A39" s="45"/>
      <c r="B39" s="59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>
      <c r="A40" s="45"/>
      <c r="B40" s="60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</sheetData>
  <mergeCells count="18">
    <mergeCell ref="C15:J15"/>
    <mergeCell ref="L4:M4"/>
    <mergeCell ref="C10:J10"/>
    <mergeCell ref="L10:O22"/>
    <mergeCell ref="C22:D22"/>
    <mergeCell ref="C21:I21"/>
    <mergeCell ref="C16:D16"/>
    <mergeCell ref="C9:J9"/>
    <mergeCell ref="C11:J11"/>
    <mergeCell ref="C4:J4"/>
    <mergeCell ref="C5:J5"/>
    <mergeCell ref="C6:J6"/>
    <mergeCell ref="C7:J7"/>
    <mergeCell ref="C8:J8"/>
    <mergeCell ref="A1:P1"/>
    <mergeCell ref="B13:J13"/>
    <mergeCell ref="C14:J14"/>
    <mergeCell ref="C3:J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10"/>
  </sheetPr>
  <dimension ref="A1:AH74"/>
  <sheetViews>
    <sheetView showGridLines="0" zoomScaleNormal="100" workbookViewId="0">
      <selection activeCell="N16" sqref="N16"/>
    </sheetView>
  </sheetViews>
  <sheetFormatPr defaultRowHeight="11.25"/>
  <cols>
    <col min="1" max="1" width="2" style="23" customWidth="1"/>
    <col min="2" max="2" width="3.28515625" style="23" customWidth="1"/>
    <col min="3" max="3" width="18.7109375" style="23" customWidth="1"/>
    <col min="4" max="4" width="18.42578125" style="23" customWidth="1"/>
    <col min="5" max="5" width="12.5703125" style="23" customWidth="1"/>
    <col min="6" max="6" width="7.140625" style="23" customWidth="1"/>
    <col min="7" max="7" width="7" style="23" customWidth="1"/>
    <col min="8" max="8" width="5.5703125" style="23" customWidth="1"/>
    <col min="9" max="9" width="12.140625" style="23" customWidth="1"/>
    <col min="10" max="10" width="11" style="23" customWidth="1"/>
    <col min="11" max="11" width="15.85546875" style="23" customWidth="1"/>
    <col min="12" max="12" width="10.85546875" style="23" customWidth="1"/>
    <col min="13" max="13" width="12.5703125" style="23" customWidth="1"/>
    <col min="14" max="14" width="10.5703125" style="23" customWidth="1"/>
    <col min="15" max="15" width="3.140625" style="23" customWidth="1"/>
    <col min="16" max="16" width="11.7109375" style="23" customWidth="1"/>
    <col min="17" max="17" width="5.5703125" style="23" hidden="1" customWidth="1"/>
    <col min="18" max="18" width="7" style="23" hidden="1" customWidth="1"/>
    <col min="19" max="19" width="5.7109375" style="23" hidden="1" customWidth="1"/>
    <col min="20" max="20" width="7" style="23" hidden="1" customWidth="1"/>
    <col min="21" max="21" width="15.140625" style="23" hidden="1" customWidth="1"/>
    <col min="22" max="22" width="7" style="23" customWidth="1"/>
    <col min="23" max="23" width="4.5703125" style="23" customWidth="1"/>
    <col min="24" max="16384" width="9.140625" style="23"/>
  </cols>
  <sheetData>
    <row r="1" spans="1:34">
      <c r="A1" s="53"/>
      <c r="B1" s="70"/>
      <c r="C1" s="70"/>
      <c r="D1" s="102"/>
      <c r="E1" s="102"/>
      <c r="F1" s="103"/>
      <c r="G1" s="102"/>
      <c r="H1" s="53"/>
      <c r="I1" s="53"/>
      <c r="J1" s="53"/>
      <c r="K1" s="53"/>
      <c r="L1" s="53"/>
      <c r="M1" s="70"/>
      <c r="N1" s="70"/>
      <c r="O1" s="70"/>
      <c r="P1" s="70"/>
      <c r="Q1" s="28"/>
      <c r="R1" s="29">
        <v>1</v>
      </c>
      <c r="S1" s="29"/>
      <c r="T1" s="24">
        <v>1</v>
      </c>
      <c r="U1" s="2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8.75" customHeight="1">
      <c r="A2" s="70"/>
      <c r="B2" s="160" t="s">
        <v>72</v>
      </c>
      <c r="C2" s="98" t="s">
        <v>4</v>
      </c>
      <c r="D2" s="149" t="str">
        <f>BilgiGirisi!C3</f>
        <v>Ahmet KURT</v>
      </c>
      <c r="E2" s="150"/>
      <c r="F2" s="150"/>
      <c r="G2" s="151"/>
      <c r="H2" s="54"/>
      <c r="I2" s="54"/>
      <c r="J2" s="54"/>
      <c r="K2" s="54"/>
      <c r="L2" s="97"/>
      <c r="M2" s="146" t="s">
        <v>5</v>
      </c>
      <c r="N2" s="182" t="str">
        <f>BilgiGirisi!C5</f>
        <v>Havran İlçe Millî Eğitim Müdürlüğü</v>
      </c>
      <c r="O2" s="182"/>
      <c r="P2" s="182"/>
      <c r="Q2" s="28"/>
      <c r="R2" s="28"/>
      <c r="S2" s="28"/>
      <c r="T2" s="86"/>
      <c r="U2" s="86"/>
      <c r="V2" s="70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7.25" customHeight="1">
      <c r="A3" s="70"/>
      <c r="B3" s="160"/>
      <c r="C3" s="98" t="s">
        <v>6</v>
      </c>
      <c r="D3" s="152" t="str">
        <f>BilgiGirisi!C6</f>
        <v>Öğretmen</v>
      </c>
      <c r="E3" s="153"/>
      <c r="F3" s="153"/>
      <c r="G3" s="154"/>
      <c r="H3" s="69"/>
      <c r="I3" s="148" t="s">
        <v>68</v>
      </c>
      <c r="J3" s="148"/>
      <c r="K3" s="148"/>
      <c r="L3" s="148"/>
      <c r="M3" s="146"/>
      <c r="N3" s="182"/>
      <c r="O3" s="182"/>
      <c r="P3" s="182"/>
      <c r="Q3" s="28"/>
      <c r="R3" s="28"/>
      <c r="S3" s="28"/>
      <c r="T3" s="86"/>
      <c r="U3" s="86"/>
      <c r="V3" s="70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4.25" customHeight="1">
      <c r="A4" s="70"/>
      <c r="B4" s="160"/>
      <c r="C4" s="99" t="s">
        <v>8</v>
      </c>
      <c r="D4" s="191" t="str">
        <f>BilgiGirisi!C7</f>
        <v>3/1</v>
      </c>
      <c r="E4" s="192"/>
      <c r="F4" s="192"/>
      <c r="G4" s="193"/>
      <c r="H4" s="68"/>
      <c r="I4" s="148"/>
      <c r="J4" s="148"/>
      <c r="K4" s="148"/>
      <c r="L4" s="148"/>
      <c r="M4" s="146" t="s">
        <v>7</v>
      </c>
      <c r="N4" s="194">
        <f ca="1">YEAR(TODAY())</f>
        <v>2020</v>
      </c>
      <c r="O4" s="194"/>
      <c r="P4" s="194"/>
      <c r="Q4" s="28"/>
      <c r="R4" s="28"/>
      <c r="S4" s="28"/>
      <c r="T4" s="86"/>
      <c r="U4" s="86"/>
      <c r="V4" s="70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6.5" customHeight="1">
      <c r="A5" s="70"/>
      <c r="B5" s="160"/>
      <c r="C5" s="98" t="s">
        <v>9</v>
      </c>
      <c r="D5" s="157">
        <f>BilgiGirisi!C9</f>
        <v>1600</v>
      </c>
      <c r="E5" s="158"/>
      <c r="F5" s="158"/>
      <c r="G5" s="158"/>
      <c r="H5" s="104"/>
      <c r="I5" s="105"/>
      <c r="J5" s="105"/>
      <c r="K5" s="105"/>
      <c r="L5" s="106"/>
      <c r="M5" s="146"/>
      <c r="N5" s="194"/>
      <c r="O5" s="194"/>
      <c r="P5" s="194"/>
      <c r="Q5" s="28"/>
      <c r="R5" s="28"/>
      <c r="S5" s="28"/>
      <c r="T5" s="86"/>
      <c r="U5" s="86"/>
      <c r="V5" s="70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16.5" customHeight="1">
      <c r="A6" s="70"/>
      <c r="B6" s="160"/>
      <c r="C6" s="98" t="s">
        <v>10</v>
      </c>
      <c r="D6" s="166">
        <f>BilgiGirisi!C8</f>
        <v>39.85</v>
      </c>
      <c r="E6" s="167"/>
      <c r="F6" s="167"/>
      <c r="G6" s="168"/>
      <c r="H6" s="144" t="s">
        <v>11</v>
      </c>
      <c r="I6" s="144"/>
      <c r="J6" s="144"/>
      <c r="K6" s="163" t="s">
        <v>74</v>
      </c>
      <c r="L6" s="163"/>
      <c r="M6" s="164" t="s">
        <v>12</v>
      </c>
      <c r="N6" s="165"/>
      <c r="O6" s="147" t="s">
        <v>81</v>
      </c>
      <c r="P6" s="147"/>
      <c r="Q6" s="28"/>
      <c r="R6" s="28"/>
      <c r="S6" s="28"/>
      <c r="T6" s="86"/>
      <c r="U6" s="86"/>
      <c r="V6" s="7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2.5" customHeight="1">
      <c r="A7" s="70"/>
      <c r="B7" s="160"/>
      <c r="C7" s="147" t="s">
        <v>69</v>
      </c>
      <c r="D7" s="147" t="s">
        <v>70</v>
      </c>
      <c r="E7" s="147"/>
      <c r="F7" s="169" t="s">
        <v>73</v>
      </c>
      <c r="G7" s="170"/>
      <c r="H7" s="145" t="s">
        <v>77</v>
      </c>
      <c r="I7" s="71" t="s">
        <v>71</v>
      </c>
      <c r="J7" s="55" t="s">
        <v>65</v>
      </c>
      <c r="K7" s="155" t="s">
        <v>75</v>
      </c>
      <c r="L7" s="72" t="s">
        <v>65</v>
      </c>
      <c r="M7" s="146" t="s">
        <v>13</v>
      </c>
      <c r="N7" s="25" t="s">
        <v>14</v>
      </c>
      <c r="O7" s="147"/>
      <c r="P7" s="147"/>
      <c r="Q7" s="28"/>
      <c r="R7" s="28"/>
      <c r="S7" s="28"/>
      <c r="T7" s="86"/>
      <c r="U7" s="86"/>
      <c r="V7" s="70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>
      <c r="A8" s="70"/>
      <c r="B8" s="160"/>
      <c r="C8" s="147"/>
      <c r="D8" s="147"/>
      <c r="E8" s="147"/>
      <c r="F8" s="147" t="s">
        <v>79</v>
      </c>
      <c r="G8" s="147" t="s">
        <v>80</v>
      </c>
      <c r="H8" s="146"/>
      <c r="I8" s="161" t="s">
        <v>78</v>
      </c>
      <c r="J8" s="147" t="s">
        <v>78</v>
      </c>
      <c r="K8" s="156"/>
      <c r="L8" s="183" t="s">
        <v>76</v>
      </c>
      <c r="M8" s="146"/>
      <c r="N8" s="146" t="s">
        <v>17</v>
      </c>
      <c r="O8" s="147"/>
      <c r="P8" s="147"/>
      <c r="Q8" s="31"/>
      <c r="R8" s="31"/>
      <c r="S8" s="31"/>
      <c r="T8" s="87"/>
      <c r="U8" s="87"/>
      <c r="V8" s="70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>
      <c r="A9" s="70"/>
      <c r="B9" s="160"/>
      <c r="C9" s="147"/>
      <c r="D9" s="147"/>
      <c r="E9" s="147"/>
      <c r="F9" s="147"/>
      <c r="G9" s="146"/>
      <c r="H9" s="146"/>
      <c r="I9" s="162"/>
      <c r="J9" s="147"/>
      <c r="K9" s="145"/>
      <c r="L9" s="184"/>
      <c r="M9" s="146"/>
      <c r="N9" s="146"/>
      <c r="O9" s="147"/>
      <c r="P9" s="147"/>
      <c r="Q9" s="31"/>
      <c r="R9" s="31"/>
      <c r="S9" s="31"/>
      <c r="T9" s="87"/>
      <c r="U9" s="87"/>
      <c r="V9" s="70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5" customHeight="1">
      <c r="A10" s="70"/>
      <c r="B10" s="100">
        <v>1</v>
      </c>
      <c r="C10" s="101">
        <v>43638</v>
      </c>
      <c r="D10" s="142" t="s">
        <v>100</v>
      </c>
      <c r="E10" s="143"/>
      <c r="F10" s="84">
        <v>0.33333333333333331</v>
      </c>
      <c r="G10" s="91"/>
      <c r="H10" s="92">
        <v>0.33333333333333331</v>
      </c>
      <c r="I10" s="26">
        <f>IF(H10&gt;0,$D$6,"")</f>
        <v>39.85</v>
      </c>
      <c r="J10" s="96">
        <f>IF(H10&gt;0,ROUND(I10*H10,2),"")</f>
        <v>13.28</v>
      </c>
      <c r="K10" s="93" t="s">
        <v>89</v>
      </c>
      <c r="L10" s="94">
        <v>20</v>
      </c>
      <c r="M10" s="95"/>
      <c r="N10" s="95"/>
      <c r="O10" s="159">
        <f>IF(U10&gt;0,U10,"")</f>
        <v>33.28</v>
      </c>
      <c r="P10" s="159"/>
      <c r="Q10" s="31"/>
      <c r="R10" s="82">
        <v>0.33333333333333331</v>
      </c>
      <c r="S10" s="82">
        <v>0.66666666666666663</v>
      </c>
      <c r="T10" s="88" t="s">
        <v>84</v>
      </c>
      <c r="U10" s="89">
        <f>SUM(J10,L10,N10)</f>
        <v>33.28</v>
      </c>
      <c r="V10" s="70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5" customHeight="1">
      <c r="A11" s="70"/>
      <c r="B11" s="100">
        <v>2</v>
      </c>
      <c r="C11" s="101">
        <v>43638</v>
      </c>
      <c r="D11" s="142" t="s">
        <v>101</v>
      </c>
      <c r="E11" s="143"/>
      <c r="F11" s="84"/>
      <c r="G11" s="91">
        <v>0.70833333333333337</v>
      </c>
      <c r="H11" s="92"/>
      <c r="I11" s="26" t="str">
        <f t="shared" ref="I11:I26" si="0">IF(H11&gt;0,$D$6,"")</f>
        <v/>
      </c>
      <c r="J11" s="96" t="str">
        <f t="shared" ref="J11:J26" si="1">IF(H11&gt;0,ROUND(I11*H11,2),"")</f>
        <v/>
      </c>
      <c r="K11" s="93" t="s">
        <v>89</v>
      </c>
      <c r="L11" s="94">
        <v>20</v>
      </c>
      <c r="M11" s="95"/>
      <c r="N11" s="95"/>
      <c r="O11" s="159">
        <f>IF(U11&gt;0,U11,"")</f>
        <v>20</v>
      </c>
      <c r="P11" s="159"/>
      <c r="Q11" s="31"/>
      <c r="R11" s="83">
        <f>ROUND(D6/3,2)</f>
        <v>13.28</v>
      </c>
      <c r="S11" s="83">
        <f>ROUND(D6/3*2,2)</f>
        <v>26.57</v>
      </c>
      <c r="T11" s="89">
        <f>D6</f>
        <v>39.85</v>
      </c>
      <c r="U11" s="89">
        <f>SUM(J11,L11,N11)</f>
        <v>20</v>
      </c>
      <c r="V11" s="70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5" customHeight="1">
      <c r="A12" s="70"/>
      <c r="B12" s="100">
        <v>3</v>
      </c>
      <c r="C12" s="101"/>
      <c r="D12" s="142"/>
      <c r="E12" s="143"/>
      <c r="F12" s="84"/>
      <c r="G12" s="91"/>
      <c r="H12" s="92"/>
      <c r="I12" s="26"/>
      <c r="J12" s="96"/>
      <c r="K12" s="93"/>
      <c r="L12" s="94"/>
      <c r="M12" s="95"/>
      <c r="N12" s="95"/>
      <c r="O12" s="159"/>
      <c r="P12" s="159"/>
      <c r="Q12" s="31"/>
      <c r="R12" s="33"/>
      <c r="S12" s="34"/>
      <c r="T12" s="87"/>
      <c r="U12" s="89">
        <f t="shared" ref="U12:U26" si="2">SUM(J12,L12,N12)</f>
        <v>0</v>
      </c>
      <c r="V12" s="70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5" customHeight="1">
      <c r="A13" s="70"/>
      <c r="B13" s="100">
        <v>4</v>
      </c>
      <c r="C13" s="101"/>
      <c r="D13" s="142"/>
      <c r="E13" s="143"/>
      <c r="F13" s="84"/>
      <c r="G13" s="91"/>
      <c r="H13" s="92"/>
      <c r="I13" s="26"/>
      <c r="J13" s="96"/>
      <c r="K13" s="93"/>
      <c r="L13" s="94"/>
      <c r="M13" s="95"/>
      <c r="N13" s="95"/>
      <c r="O13" s="159"/>
      <c r="P13" s="159"/>
      <c r="Q13" s="31"/>
      <c r="R13" s="33"/>
      <c r="S13" s="34"/>
      <c r="T13" s="87"/>
      <c r="U13" s="89">
        <f t="shared" si="2"/>
        <v>0</v>
      </c>
      <c r="V13" s="70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5" customHeight="1">
      <c r="A14" s="70"/>
      <c r="B14" s="100">
        <v>5</v>
      </c>
      <c r="C14" s="101"/>
      <c r="D14" s="142"/>
      <c r="E14" s="143"/>
      <c r="F14" s="84"/>
      <c r="G14" s="91"/>
      <c r="H14" s="92"/>
      <c r="I14" s="26" t="str">
        <f t="shared" si="0"/>
        <v/>
      </c>
      <c r="J14" s="96"/>
      <c r="K14" s="93"/>
      <c r="L14" s="94"/>
      <c r="M14" s="95"/>
      <c r="N14" s="95"/>
      <c r="O14" s="159" t="str">
        <f>IF(U14&gt;0,U14,"")</f>
        <v/>
      </c>
      <c r="P14" s="159"/>
      <c r="Q14" s="31"/>
      <c r="R14" s="33"/>
      <c r="S14" s="34"/>
      <c r="T14" s="87"/>
      <c r="U14" s="89">
        <f t="shared" si="2"/>
        <v>0</v>
      </c>
      <c r="V14" s="70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5" customHeight="1">
      <c r="A15" s="70"/>
      <c r="B15" s="100">
        <v>6</v>
      </c>
      <c r="C15" s="101"/>
      <c r="D15" s="142"/>
      <c r="E15" s="143"/>
      <c r="F15" s="84"/>
      <c r="G15" s="91"/>
      <c r="H15" s="92"/>
      <c r="I15" s="26" t="str">
        <f t="shared" si="0"/>
        <v/>
      </c>
      <c r="J15" s="96" t="str">
        <f t="shared" si="1"/>
        <v/>
      </c>
      <c r="K15" s="93"/>
      <c r="L15" s="94"/>
      <c r="M15" s="95"/>
      <c r="N15" s="95"/>
      <c r="O15" s="159" t="str">
        <f t="shared" ref="O15:O26" si="3">IF(U15&gt;0,U15,"")</f>
        <v/>
      </c>
      <c r="P15" s="159"/>
      <c r="Q15" s="31"/>
      <c r="R15" s="31"/>
      <c r="S15" s="31"/>
      <c r="T15" s="87"/>
      <c r="U15" s="89">
        <f t="shared" si="2"/>
        <v>0</v>
      </c>
      <c r="V15" s="70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5" customHeight="1">
      <c r="A16" s="70"/>
      <c r="B16" s="100">
        <v>7</v>
      </c>
      <c r="C16" s="101"/>
      <c r="D16" s="142"/>
      <c r="E16" s="143"/>
      <c r="F16" s="84"/>
      <c r="G16" s="91"/>
      <c r="H16" s="92"/>
      <c r="I16" s="26" t="str">
        <f t="shared" si="0"/>
        <v/>
      </c>
      <c r="J16" s="96" t="str">
        <f t="shared" si="1"/>
        <v/>
      </c>
      <c r="K16" s="93"/>
      <c r="L16" s="94"/>
      <c r="M16" s="95"/>
      <c r="N16" s="95"/>
      <c r="O16" s="159" t="str">
        <f t="shared" si="3"/>
        <v/>
      </c>
      <c r="P16" s="159"/>
      <c r="Q16" s="31"/>
      <c r="R16" s="31"/>
      <c r="S16" s="31"/>
      <c r="T16" s="87"/>
      <c r="U16" s="89">
        <f t="shared" si="2"/>
        <v>0</v>
      </c>
      <c r="V16" s="70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customHeight="1">
      <c r="A17" s="70"/>
      <c r="B17" s="100">
        <v>8</v>
      </c>
      <c r="C17" s="101"/>
      <c r="D17" s="142"/>
      <c r="E17" s="143"/>
      <c r="F17" s="84"/>
      <c r="G17" s="91"/>
      <c r="H17" s="92"/>
      <c r="I17" s="26" t="str">
        <f t="shared" si="0"/>
        <v/>
      </c>
      <c r="J17" s="96" t="str">
        <f t="shared" si="1"/>
        <v/>
      </c>
      <c r="K17" s="93"/>
      <c r="L17" s="94"/>
      <c r="M17" s="95"/>
      <c r="N17" s="95"/>
      <c r="O17" s="159" t="str">
        <f t="shared" si="3"/>
        <v/>
      </c>
      <c r="P17" s="159"/>
      <c r="Q17" s="31"/>
      <c r="R17" s="31"/>
      <c r="S17" s="31"/>
      <c r="T17" s="87"/>
      <c r="U17" s="89">
        <f t="shared" si="2"/>
        <v>0</v>
      </c>
      <c r="V17" s="70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5" customHeight="1">
      <c r="A18" s="70"/>
      <c r="B18" s="100">
        <v>9</v>
      </c>
      <c r="C18" s="101"/>
      <c r="D18" s="142"/>
      <c r="E18" s="143"/>
      <c r="F18" s="84"/>
      <c r="G18" s="91"/>
      <c r="H18" s="92"/>
      <c r="I18" s="26" t="str">
        <f t="shared" si="0"/>
        <v/>
      </c>
      <c r="J18" s="96" t="str">
        <f t="shared" si="1"/>
        <v/>
      </c>
      <c r="K18" s="93"/>
      <c r="L18" s="94"/>
      <c r="M18" s="95"/>
      <c r="N18" s="95"/>
      <c r="O18" s="159" t="str">
        <f t="shared" si="3"/>
        <v/>
      </c>
      <c r="P18" s="159"/>
      <c r="Q18" s="31"/>
      <c r="R18" s="31"/>
      <c r="S18" s="31"/>
      <c r="T18" s="87"/>
      <c r="U18" s="89">
        <f t="shared" si="2"/>
        <v>0</v>
      </c>
      <c r="V18" s="70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5" customHeight="1">
      <c r="A19" s="70"/>
      <c r="B19" s="100">
        <v>10</v>
      </c>
      <c r="C19" s="101"/>
      <c r="D19" s="142"/>
      <c r="E19" s="143"/>
      <c r="F19" s="84"/>
      <c r="G19" s="91"/>
      <c r="H19" s="92"/>
      <c r="I19" s="26" t="str">
        <f t="shared" si="0"/>
        <v/>
      </c>
      <c r="J19" s="96" t="str">
        <f t="shared" si="1"/>
        <v/>
      </c>
      <c r="K19" s="93"/>
      <c r="L19" s="94"/>
      <c r="M19" s="95"/>
      <c r="N19" s="95"/>
      <c r="O19" s="159" t="str">
        <f t="shared" si="3"/>
        <v/>
      </c>
      <c r="P19" s="159"/>
      <c r="Q19" s="32"/>
      <c r="R19" s="32"/>
      <c r="S19" s="32"/>
      <c r="T19" s="87"/>
      <c r="U19" s="89">
        <f t="shared" si="2"/>
        <v>0</v>
      </c>
      <c r="V19" s="70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5" customHeight="1">
      <c r="A20" s="70"/>
      <c r="B20" s="100">
        <v>11</v>
      </c>
      <c r="C20" s="101"/>
      <c r="D20" s="142"/>
      <c r="E20" s="143"/>
      <c r="F20" s="84"/>
      <c r="G20" s="91"/>
      <c r="H20" s="92"/>
      <c r="I20" s="26" t="str">
        <f t="shared" si="0"/>
        <v/>
      </c>
      <c r="J20" s="96" t="str">
        <f t="shared" si="1"/>
        <v/>
      </c>
      <c r="K20" s="93"/>
      <c r="L20" s="94"/>
      <c r="M20" s="95"/>
      <c r="N20" s="95"/>
      <c r="O20" s="159" t="str">
        <f t="shared" si="3"/>
        <v/>
      </c>
      <c r="P20" s="159"/>
      <c r="Q20" s="32"/>
      <c r="R20" s="32"/>
      <c r="S20" s="32"/>
      <c r="T20" s="87"/>
      <c r="U20" s="89">
        <f t="shared" si="2"/>
        <v>0</v>
      </c>
      <c r="V20" s="70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5" customHeight="1">
      <c r="A21" s="70"/>
      <c r="B21" s="100">
        <v>12</v>
      </c>
      <c r="C21" s="101"/>
      <c r="D21" s="142"/>
      <c r="E21" s="143"/>
      <c r="F21" s="84"/>
      <c r="G21" s="91"/>
      <c r="H21" s="92"/>
      <c r="I21" s="26" t="str">
        <f t="shared" si="0"/>
        <v/>
      </c>
      <c r="J21" s="96" t="str">
        <f t="shared" si="1"/>
        <v/>
      </c>
      <c r="K21" s="93"/>
      <c r="L21" s="94"/>
      <c r="M21" s="95"/>
      <c r="N21" s="95"/>
      <c r="O21" s="159" t="str">
        <f t="shared" si="3"/>
        <v/>
      </c>
      <c r="P21" s="159"/>
      <c r="Q21" s="32"/>
      <c r="R21" s="32"/>
      <c r="S21" s="32"/>
      <c r="T21" s="87"/>
      <c r="U21" s="89">
        <f t="shared" si="2"/>
        <v>0</v>
      </c>
      <c r="V21" s="70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5" customHeight="1">
      <c r="A22" s="70"/>
      <c r="B22" s="100">
        <v>13</v>
      </c>
      <c r="C22" s="101"/>
      <c r="D22" s="142"/>
      <c r="E22" s="143"/>
      <c r="F22" s="85"/>
      <c r="G22" s="91"/>
      <c r="H22" s="92"/>
      <c r="I22" s="26" t="str">
        <f t="shared" si="0"/>
        <v/>
      </c>
      <c r="J22" s="96" t="str">
        <f t="shared" si="1"/>
        <v/>
      </c>
      <c r="K22" s="93"/>
      <c r="L22" s="94"/>
      <c r="M22" s="95"/>
      <c r="N22" s="95"/>
      <c r="O22" s="159" t="str">
        <f t="shared" si="3"/>
        <v/>
      </c>
      <c r="P22" s="159"/>
      <c r="R22" s="24"/>
      <c r="S22" s="24"/>
      <c r="T22" s="90"/>
      <c r="U22" s="89">
        <f t="shared" si="2"/>
        <v>0</v>
      </c>
      <c r="V22" s="70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15" customHeight="1">
      <c r="A23" s="70"/>
      <c r="B23" s="100">
        <v>14</v>
      </c>
      <c r="C23" s="101"/>
      <c r="D23" s="142"/>
      <c r="E23" s="143"/>
      <c r="F23" s="85"/>
      <c r="G23" s="91"/>
      <c r="H23" s="92"/>
      <c r="I23" s="26" t="str">
        <f t="shared" si="0"/>
        <v/>
      </c>
      <c r="J23" s="96" t="str">
        <f t="shared" si="1"/>
        <v/>
      </c>
      <c r="K23" s="93"/>
      <c r="L23" s="94"/>
      <c r="M23" s="95"/>
      <c r="N23" s="95"/>
      <c r="O23" s="159" t="str">
        <f t="shared" si="3"/>
        <v/>
      </c>
      <c r="P23" s="159"/>
      <c r="R23" s="24"/>
      <c r="S23" s="24"/>
      <c r="T23" s="90"/>
      <c r="U23" s="89">
        <f t="shared" si="2"/>
        <v>0</v>
      </c>
      <c r="V23" s="70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" customHeight="1">
      <c r="A24" s="70"/>
      <c r="B24" s="100">
        <v>15</v>
      </c>
      <c r="C24" s="101"/>
      <c r="D24" s="142"/>
      <c r="E24" s="143"/>
      <c r="F24" s="85"/>
      <c r="G24" s="91"/>
      <c r="H24" s="92"/>
      <c r="I24" s="26" t="str">
        <f t="shared" si="0"/>
        <v/>
      </c>
      <c r="J24" s="96" t="str">
        <f t="shared" si="1"/>
        <v/>
      </c>
      <c r="K24" s="93"/>
      <c r="L24" s="94"/>
      <c r="M24" s="95"/>
      <c r="N24" s="95"/>
      <c r="O24" s="159" t="str">
        <f t="shared" si="3"/>
        <v/>
      </c>
      <c r="P24" s="159"/>
      <c r="R24" s="24"/>
      <c r="S24" s="24"/>
      <c r="T24" s="90"/>
      <c r="U24" s="89">
        <f t="shared" si="2"/>
        <v>0</v>
      </c>
      <c r="V24" s="70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5" customHeight="1">
      <c r="A25" s="70"/>
      <c r="B25" s="100">
        <v>16</v>
      </c>
      <c r="C25" s="101"/>
      <c r="D25" s="142"/>
      <c r="E25" s="143"/>
      <c r="F25" s="85"/>
      <c r="G25" s="91"/>
      <c r="H25" s="92"/>
      <c r="I25" s="26" t="str">
        <f t="shared" si="0"/>
        <v/>
      </c>
      <c r="J25" s="96" t="str">
        <f t="shared" si="1"/>
        <v/>
      </c>
      <c r="K25" s="93"/>
      <c r="L25" s="94"/>
      <c r="M25" s="95"/>
      <c r="N25" s="95"/>
      <c r="O25" s="159" t="str">
        <f t="shared" si="3"/>
        <v/>
      </c>
      <c r="P25" s="159"/>
      <c r="T25" s="86"/>
      <c r="U25" s="89">
        <f t="shared" si="2"/>
        <v>0</v>
      </c>
      <c r="V25" s="70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5" customHeight="1">
      <c r="A26" s="70"/>
      <c r="B26" s="100">
        <v>17</v>
      </c>
      <c r="C26" s="101"/>
      <c r="D26" s="142"/>
      <c r="E26" s="143"/>
      <c r="F26" s="85"/>
      <c r="G26" s="91"/>
      <c r="H26" s="92"/>
      <c r="I26" s="26" t="str">
        <f t="shared" si="0"/>
        <v/>
      </c>
      <c r="J26" s="96" t="str">
        <f t="shared" si="1"/>
        <v/>
      </c>
      <c r="K26" s="93"/>
      <c r="L26" s="94"/>
      <c r="M26" s="95"/>
      <c r="N26" s="95"/>
      <c r="O26" s="159" t="str">
        <f t="shared" si="3"/>
        <v/>
      </c>
      <c r="P26" s="159"/>
      <c r="T26" s="86"/>
      <c r="U26" s="89">
        <f t="shared" si="2"/>
        <v>0</v>
      </c>
      <c r="V26" s="70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6.5" customHeight="1">
      <c r="A27" s="107"/>
      <c r="B27" s="146" t="s">
        <v>15</v>
      </c>
      <c r="C27" s="146"/>
      <c r="D27" s="146"/>
      <c r="E27" s="146"/>
      <c r="F27" s="146"/>
      <c r="G27" s="146"/>
      <c r="H27" s="146"/>
      <c r="I27" s="146"/>
      <c r="J27" s="35">
        <f>SUM(J10:J26)</f>
        <v>13.28</v>
      </c>
      <c r="K27" s="27"/>
      <c r="L27" s="36">
        <f>SUM(L10:L26)</f>
        <v>40</v>
      </c>
      <c r="M27" s="36"/>
      <c r="N27" s="36">
        <f>SUM(N10:N26)</f>
        <v>0</v>
      </c>
      <c r="O27" s="190">
        <f>SUM(O10:P26)</f>
        <v>53.28</v>
      </c>
      <c r="P27" s="190"/>
      <c r="T27" s="86"/>
      <c r="U27" s="86"/>
      <c r="V27" s="70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>
      <c r="A28" s="107"/>
      <c r="B28" s="11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18"/>
      <c r="T28" s="86"/>
      <c r="U28" s="86"/>
      <c r="V28" s="110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15" customHeight="1">
      <c r="A29" s="107"/>
      <c r="B29" s="185" t="s">
        <v>85</v>
      </c>
      <c r="C29" s="186"/>
      <c r="D29" s="186"/>
      <c r="E29" s="189" t="s">
        <v>91</v>
      </c>
      <c r="F29" s="189"/>
      <c r="G29" s="189"/>
      <c r="H29" s="187" t="str">
        <f ca="1">"yapmış olduğum geçici görev yolcuğu ile ilgili, "&amp;YaziyaCevir!B4&amp;" harcamaya ait bildirimdir."</f>
        <v>yapmış olduğum geçici görev yolcuğu ile ilgili, #Elli Üç TL, Yirmi Sekiz Krş.# harcamaya ait bildirimdir.</v>
      </c>
      <c r="I29" s="187"/>
      <c r="J29" s="187"/>
      <c r="K29" s="187"/>
      <c r="L29" s="187"/>
      <c r="M29" s="187"/>
      <c r="N29" s="187"/>
      <c r="O29" s="187"/>
      <c r="P29" s="188"/>
      <c r="T29" s="86"/>
      <c r="U29" s="86"/>
      <c r="V29" s="110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>
      <c r="A30" s="107"/>
      <c r="B30" s="11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13"/>
      <c r="T30" s="86"/>
      <c r="U30" s="86"/>
      <c r="V30" s="110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>
      <c r="A31" s="107"/>
      <c r="B31" s="11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13"/>
      <c r="T31" s="86"/>
      <c r="U31" s="86"/>
      <c r="V31" s="110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5" customHeight="1">
      <c r="A32" s="107"/>
      <c r="B32" s="119"/>
      <c r="C32" s="77"/>
      <c r="D32" s="77"/>
      <c r="E32" s="77"/>
      <c r="F32" s="77"/>
      <c r="G32" s="77"/>
      <c r="H32" s="77"/>
      <c r="I32" s="77"/>
      <c r="J32" s="80">
        <f ca="1">TODAY()</f>
        <v>43850</v>
      </c>
      <c r="K32" s="81"/>
      <c r="L32" s="77"/>
      <c r="M32" s="177"/>
      <c r="N32" s="177"/>
      <c r="O32" s="177"/>
      <c r="P32" s="181"/>
      <c r="T32" s="86"/>
      <c r="U32" s="86"/>
      <c r="V32" s="110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2" customHeight="1">
      <c r="A33" s="107"/>
      <c r="B33" s="119"/>
      <c r="C33" s="77"/>
      <c r="D33" s="77"/>
      <c r="E33" s="77"/>
      <c r="F33" s="77"/>
      <c r="G33" s="77"/>
      <c r="H33" s="77"/>
      <c r="I33" s="77"/>
      <c r="J33" s="115" t="s">
        <v>87</v>
      </c>
      <c r="K33" s="115"/>
      <c r="L33" s="77"/>
      <c r="M33" s="177">
        <f ca="1">TODAY()</f>
        <v>43850</v>
      </c>
      <c r="N33" s="174"/>
      <c r="O33" s="174"/>
      <c r="P33" s="175"/>
      <c r="T33" s="86"/>
      <c r="U33" s="86"/>
      <c r="V33" s="110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6.5" customHeight="1">
      <c r="A34" s="107"/>
      <c r="B34" s="119"/>
      <c r="C34" s="77"/>
      <c r="D34" s="77"/>
      <c r="E34" s="77"/>
      <c r="F34" s="77"/>
      <c r="G34" s="77"/>
      <c r="H34" s="77"/>
      <c r="I34" s="116" t="s">
        <v>4</v>
      </c>
      <c r="J34" s="173" t="str">
        <f>BilgiGirisi!L6</f>
        <v>Mehmet KESER</v>
      </c>
      <c r="K34" s="173"/>
      <c r="L34" s="77"/>
      <c r="M34" s="178" t="str">
        <f>D2</f>
        <v>Ahmet KURT</v>
      </c>
      <c r="N34" s="179"/>
      <c r="O34" s="179"/>
      <c r="P34" s="180"/>
      <c r="T34" s="86"/>
      <c r="U34" s="86"/>
      <c r="V34" s="110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>
      <c r="A35" s="107"/>
      <c r="B35" s="119"/>
      <c r="C35" s="171" t="s">
        <v>86</v>
      </c>
      <c r="D35" s="172"/>
      <c r="E35" s="172"/>
      <c r="F35" s="172"/>
      <c r="G35" s="172"/>
      <c r="H35" s="114"/>
      <c r="I35" s="116" t="s">
        <v>6</v>
      </c>
      <c r="J35" s="173" t="str">
        <f>BilgiGirisi!M6</f>
        <v>Okul Müdürü</v>
      </c>
      <c r="K35" s="173"/>
      <c r="L35" s="77"/>
      <c r="M35" s="174" t="s">
        <v>18</v>
      </c>
      <c r="N35" s="174"/>
      <c r="O35" s="174"/>
      <c r="P35" s="175"/>
      <c r="T35" s="86"/>
      <c r="U35" s="86"/>
      <c r="V35" s="110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>
      <c r="A36" s="107"/>
      <c r="B36" s="119"/>
      <c r="C36" s="172"/>
      <c r="D36" s="172"/>
      <c r="E36" s="172"/>
      <c r="F36" s="172"/>
      <c r="G36" s="172"/>
      <c r="H36" s="114"/>
      <c r="I36" s="116" t="s">
        <v>16</v>
      </c>
      <c r="J36" s="176"/>
      <c r="K36" s="176"/>
      <c r="L36" s="77"/>
      <c r="M36" s="174"/>
      <c r="N36" s="174"/>
      <c r="O36" s="174"/>
      <c r="P36" s="175"/>
      <c r="T36" s="86"/>
      <c r="U36" s="86"/>
      <c r="V36" s="110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>
      <c r="A37" s="107"/>
      <c r="B37" s="11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111"/>
      <c r="T37" s="86"/>
      <c r="U37" s="86"/>
      <c r="V37" s="110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>
      <c r="A38" s="107"/>
      <c r="B38" s="109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12"/>
      <c r="Q38" s="86"/>
      <c r="R38" s="86"/>
      <c r="S38" s="86"/>
      <c r="T38" s="86"/>
      <c r="U38" s="86"/>
      <c r="V38" s="110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:34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07"/>
      <c r="V39" s="70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V40" s="70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3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4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:34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:34" hidden="1"/>
    <row r="56" spans="1:34" hidden="1"/>
    <row r="57" spans="1:34" hidden="1">
      <c r="C57" s="73"/>
    </row>
    <row r="58" spans="1:34" hidden="1">
      <c r="C58" s="74">
        <v>0.33333333333333331</v>
      </c>
    </row>
    <row r="59" spans="1:34" hidden="1">
      <c r="C59" s="74">
        <v>0.66666666666666663</v>
      </c>
    </row>
    <row r="60" spans="1:34" hidden="1">
      <c r="C60" s="75">
        <v>1</v>
      </c>
    </row>
    <row r="61" spans="1:34" hidden="1">
      <c r="C61" s="75">
        <v>2</v>
      </c>
    </row>
    <row r="62" spans="1:34" hidden="1">
      <c r="C62" s="75">
        <v>3</v>
      </c>
    </row>
    <row r="63" spans="1:34" hidden="1">
      <c r="C63" s="75">
        <v>4</v>
      </c>
    </row>
    <row r="64" spans="1:34" hidden="1">
      <c r="C64" s="75">
        <v>5</v>
      </c>
    </row>
    <row r="65" spans="3:3" hidden="1">
      <c r="C65" s="75">
        <v>6</v>
      </c>
    </row>
    <row r="66" spans="3:3" hidden="1">
      <c r="C66" s="75">
        <v>7</v>
      </c>
    </row>
    <row r="67" spans="3:3" hidden="1">
      <c r="C67" s="75">
        <v>8</v>
      </c>
    </row>
    <row r="68" spans="3:3" hidden="1">
      <c r="C68" s="75">
        <v>9</v>
      </c>
    </row>
    <row r="69" spans="3:3" hidden="1">
      <c r="C69" s="75">
        <v>10</v>
      </c>
    </row>
    <row r="70" spans="3:3" hidden="1">
      <c r="C70" s="75">
        <v>11</v>
      </c>
    </row>
    <row r="71" spans="3:3" hidden="1">
      <c r="C71" s="75">
        <v>12</v>
      </c>
    </row>
    <row r="72" spans="3:3" hidden="1">
      <c r="C72" s="75">
        <v>13</v>
      </c>
    </row>
    <row r="73" spans="3:3" hidden="1">
      <c r="C73" s="75">
        <v>14</v>
      </c>
    </row>
    <row r="74" spans="3:3" hidden="1">
      <c r="C74" s="75">
        <v>15</v>
      </c>
    </row>
  </sheetData>
  <sheetProtection selectLockedCells="1"/>
  <mergeCells count="75">
    <mergeCell ref="O11:P11"/>
    <mergeCell ref="O12:P12"/>
    <mergeCell ref="D4:G4"/>
    <mergeCell ref="O13:P13"/>
    <mergeCell ref="N4:P5"/>
    <mergeCell ref="M2:M3"/>
    <mergeCell ref="N2:P3"/>
    <mergeCell ref="O6:P9"/>
    <mergeCell ref="L8:L9"/>
    <mergeCell ref="B29:D29"/>
    <mergeCell ref="H29:P29"/>
    <mergeCell ref="E29:G29"/>
    <mergeCell ref="O27:P27"/>
    <mergeCell ref="O16:P16"/>
    <mergeCell ref="O17:P17"/>
    <mergeCell ref="O18:P18"/>
    <mergeCell ref="O19:P19"/>
    <mergeCell ref="D24:E24"/>
    <mergeCell ref="D25:E25"/>
    <mergeCell ref="B27:I27"/>
    <mergeCell ref="O20:P20"/>
    <mergeCell ref="O21:P21"/>
    <mergeCell ref="O22:P22"/>
    <mergeCell ref="O23:P23"/>
    <mergeCell ref="D22:E22"/>
    <mergeCell ref="C35:G36"/>
    <mergeCell ref="J35:K35"/>
    <mergeCell ref="M35:P35"/>
    <mergeCell ref="J36:K36"/>
    <mergeCell ref="M36:P36"/>
    <mergeCell ref="M33:P33"/>
    <mergeCell ref="J34:K34"/>
    <mergeCell ref="M34:P34"/>
    <mergeCell ref="M32:P32"/>
    <mergeCell ref="O24:P24"/>
    <mergeCell ref="O25:P25"/>
    <mergeCell ref="O26:P26"/>
    <mergeCell ref="O15:P15"/>
    <mergeCell ref="N8:N9"/>
    <mergeCell ref="O10:P10"/>
    <mergeCell ref="B2:B9"/>
    <mergeCell ref="D12:E12"/>
    <mergeCell ref="D13:E13"/>
    <mergeCell ref="I8:I9"/>
    <mergeCell ref="K6:L6"/>
    <mergeCell ref="M6:N6"/>
    <mergeCell ref="M7:M9"/>
    <mergeCell ref="D6:G6"/>
    <mergeCell ref="D7:E9"/>
    <mergeCell ref="F7:G7"/>
    <mergeCell ref="O14:P14"/>
    <mergeCell ref="D14:E14"/>
    <mergeCell ref="M4:M5"/>
    <mergeCell ref="C7:C9"/>
    <mergeCell ref="I3:L4"/>
    <mergeCell ref="J8:J9"/>
    <mergeCell ref="D2:G2"/>
    <mergeCell ref="D20:E20"/>
    <mergeCell ref="D10:E10"/>
    <mergeCell ref="D11:E11"/>
    <mergeCell ref="D3:G3"/>
    <mergeCell ref="D19:E19"/>
    <mergeCell ref="F8:F9"/>
    <mergeCell ref="D15:E15"/>
    <mergeCell ref="G8:G9"/>
    <mergeCell ref="K7:K9"/>
    <mergeCell ref="D5:G5"/>
    <mergeCell ref="D26:E26"/>
    <mergeCell ref="H6:J6"/>
    <mergeCell ref="H7:H9"/>
    <mergeCell ref="D16:E16"/>
    <mergeCell ref="D17:E17"/>
    <mergeCell ref="D18:E18"/>
    <mergeCell ref="D23:E23"/>
    <mergeCell ref="D21:E21"/>
  </mergeCells>
  <phoneticPr fontId="0" type="noConversion"/>
  <dataValidations count="1">
    <dataValidation type="list" allowBlank="1" showInputMessage="1" showErrorMessage="1" errorTitle="D İ K K A T !" error="Hücreye tıklayarak günleri seçiniz..." promptTitle="SEÇİM YAPMADAN ÖNCE; " prompt="Gün (0) ise : boş geçin._x000a_Üçtebir ise  :1/3_x000a_Üçteiki ise   :2/3_x000a_Tam gün ise:1,2,3 gibi seçin" sqref="H10:H26">
      <formula1>$C$57:$C$74</formula1>
    </dataValidation>
  </dataValidations>
  <pageMargins left="0.6692913385826772" right="0.35433070866141736" top="0.51181102362204722" bottom="0.43307086614173229" header="0.27559055118110237" footer="0.23622047244094491"/>
  <pageSetup paperSize="9" scale="85" orientation="landscape" blackAndWhite="1" r:id="rId1"/>
  <headerFooter alignWithMargins="0">
    <oddFooter>&amp;LM.Y.H.B.Y. Örnek No: 27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indexed="50"/>
  </sheetPr>
  <dimension ref="A2:Q25"/>
  <sheetViews>
    <sheetView showGridLines="0" tabSelected="1" topLeftCell="A10" workbookViewId="0">
      <selection activeCell="G29" sqref="G29"/>
    </sheetView>
  </sheetViews>
  <sheetFormatPr defaultRowHeight="12.75"/>
  <cols>
    <col min="1" max="1" width="10.140625" customWidth="1"/>
  </cols>
  <sheetData>
    <row r="2" spans="1:17" ht="25.5" customHeight="1">
      <c r="B2" s="197" t="s">
        <v>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27" customHeight="1">
      <c r="A3" s="195" t="s">
        <v>0</v>
      </c>
      <c r="B3" s="196" t="s">
        <v>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8.75" customHeight="1">
      <c r="A4" s="195"/>
      <c r="B4" s="37">
        <v>1</v>
      </c>
      <c r="C4" s="37">
        <v>2</v>
      </c>
      <c r="D4" s="37">
        <v>3</v>
      </c>
      <c r="E4" s="37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38">
        <v>13</v>
      </c>
      <c r="O4" s="38">
        <v>14</v>
      </c>
      <c r="P4" s="38">
        <v>15</v>
      </c>
      <c r="Q4" s="2" t="s">
        <v>1</v>
      </c>
    </row>
    <row r="5" spans="1:17" ht="19.5" customHeight="1">
      <c r="A5" s="1">
        <v>2002</v>
      </c>
      <c r="B5" s="63">
        <v>9</v>
      </c>
      <c r="C5" s="63">
        <v>9</v>
      </c>
      <c r="D5" s="63">
        <v>9</v>
      </c>
      <c r="E5" s="63">
        <v>9</v>
      </c>
      <c r="F5" s="64">
        <v>8</v>
      </c>
      <c r="G5" s="64">
        <v>8</v>
      </c>
      <c r="H5" s="64">
        <v>8</v>
      </c>
      <c r="I5" s="64">
        <v>8</v>
      </c>
      <c r="J5" s="64">
        <v>8</v>
      </c>
      <c r="K5" s="64">
        <v>8</v>
      </c>
      <c r="L5" s="64">
        <v>8</v>
      </c>
      <c r="M5" s="64">
        <v>8</v>
      </c>
      <c r="N5" s="64">
        <v>8</v>
      </c>
      <c r="O5" s="64">
        <v>8</v>
      </c>
      <c r="P5" s="64">
        <v>8</v>
      </c>
      <c r="Q5" s="65">
        <v>11.5</v>
      </c>
    </row>
    <row r="6" spans="1:17" ht="19.5" customHeight="1">
      <c r="A6" s="1">
        <v>2003</v>
      </c>
      <c r="B6" s="63">
        <v>11</v>
      </c>
      <c r="C6" s="63">
        <v>11</v>
      </c>
      <c r="D6" s="63">
        <v>11</v>
      </c>
      <c r="E6" s="63">
        <v>11</v>
      </c>
      <c r="F6" s="64">
        <v>10</v>
      </c>
      <c r="G6" s="64">
        <v>10</v>
      </c>
      <c r="H6" s="64">
        <v>10</v>
      </c>
      <c r="I6" s="64">
        <v>10</v>
      </c>
      <c r="J6" s="64">
        <v>10</v>
      </c>
      <c r="K6" s="64">
        <v>10</v>
      </c>
      <c r="L6" s="64">
        <v>10</v>
      </c>
      <c r="M6" s="64">
        <v>10</v>
      </c>
      <c r="N6" s="64">
        <v>10</v>
      </c>
      <c r="O6" s="64">
        <v>10</v>
      </c>
      <c r="P6" s="64">
        <v>10</v>
      </c>
      <c r="Q6" s="65">
        <v>12.5</v>
      </c>
    </row>
    <row r="7" spans="1:17" ht="19.5" customHeight="1">
      <c r="A7" s="1">
        <v>2004</v>
      </c>
      <c r="B7" s="63">
        <v>14</v>
      </c>
      <c r="C7" s="63">
        <v>14</v>
      </c>
      <c r="D7" s="63">
        <v>14</v>
      </c>
      <c r="E7" s="63">
        <v>14</v>
      </c>
      <c r="F7" s="64">
        <v>13</v>
      </c>
      <c r="G7" s="64">
        <v>13</v>
      </c>
      <c r="H7" s="64">
        <v>13</v>
      </c>
      <c r="I7" s="64">
        <v>13</v>
      </c>
      <c r="J7" s="64">
        <v>13</v>
      </c>
      <c r="K7" s="64">
        <v>13</v>
      </c>
      <c r="L7" s="64">
        <v>13</v>
      </c>
      <c r="M7" s="64">
        <v>13</v>
      </c>
      <c r="N7" s="64">
        <v>13</v>
      </c>
      <c r="O7" s="64">
        <v>13</v>
      </c>
      <c r="P7" s="64">
        <v>13</v>
      </c>
      <c r="Q7" s="65">
        <v>14.5</v>
      </c>
    </row>
    <row r="8" spans="1:17" ht="19.5" customHeight="1">
      <c r="A8" s="1">
        <v>2005</v>
      </c>
      <c r="B8" s="63">
        <v>16.8</v>
      </c>
      <c r="C8" s="63">
        <v>16.8</v>
      </c>
      <c r="D8" s="63">
        <v>16.8</v>
      </c>
      <c r="E8" s="63">
        <v>16.8</v>
      </c>
      <c r="F8" s="64">
        <v>15.6</v>
      </c>
      <c r="G8" s="64">
        <v>15.6</v>
      </c>
      <c r="H8" s="64">
        <v>15.6</v>
      </c>
      <c r="I8" s="64">
        <v>15.6</v>
      </c>
      <c r="J8" s="64">
        <v>15.6</v>
      </c>
      <c r="K8" s="64">
        <v>15.6</v>
      </c>
      <c r="L8" s="64">
        <v>15.6</v>
      </c>
      <c r="M8" s="64">
        <v>15.6</v>
      </c>
      <c r="N8" s="64">
        <v>15.6</v>
      </c>
      <c r="O8" s="64">
        <v>15.6</v>
      </c>
      <c r="P8" s="64">
        <v>15.6</v>
      </c>
      <c r="Q8" s="65">
        <v>17.5</v>
      </c>
    </row>
    <row r="9" spans="1:17" ht="19.5" customHeight="1">
      <c r="A9" s="1">
        <v>2006</v>
      </c>
      <c r="B9" s="66">
        <v>18</v>
      </c>
      <c r="C9" s="66">
        <v>18</v>
      </c>
      <c r="D9" s="66">
        <v>18</v>
      </c>
      <c r="E9" s="66">
        <v>18</v>
      </c>
      <c r="F9" s="67">
        <v>17</v>
      </c>
      <c r="G9" s="67">
        <v>17</v>
      </c>
      <c r="H9" s="67">
        <v>17</v>
      </c>
      <c r="I9" s="67">
        <v>17</v>
      </c>
      <c r="J9" s="67">
        <v>17</v>
      </c>
      <c r="K9" s="67">
        <v>17</v>
      </c>
      <c r="L9" s="67">
        <v>17</v>
      </c>
      <c r="M9" s="67">
        <v>17</v>
      </c>
      <c r="N9" s="67">
        <v>17</v>
      </c>
      <c r="O9" s="67">
        <v>17</v>
      </c>
      <c r="P9" s="67">
        <v>17</v>
      </c>
      <c r="Q9" s="65">
        <v>20</v>
      </c>
    </row>
    <row r="10" spans="1:17" ht="19.5" customHeight="1">
      <c r="A10" s="1">
        <v>2007</v>
      </c>
      <c r="B10" s="66">
        <v>20</v>
      </c>
      <c r="C10" s="66">
        <v>20</v>
      </c>
      <c r="D10" s="66">
        <v>20</v>
      </c>
      <c r="E10" s="66">
        <v>20</v>
      </c>
      <c r="F10" s="67">
        <v>19</v>
      </c>
      <c r="G10" s="67">
        <v>19</v>
      </c>
      <c r="H10" s="67">
        <v>19</v>
      </c>
      <c r="I10" s="67">
        <v>19</v>
      </c>
      <c r="J10" s="67">
        <v>19</v>
      </c>
      <c r="K10" s="67">
        <v>19</v>
      </c>
      <c r="L10" s="67">
        <v>19</v>
      </c>
      <c r="M10" s="67">
        <v>19</v>
      </c>
      <c r="N10" s="67">
        <v>19</v>
      </c>
      <c r="O10" s="67">
        <v>19</v>
      </c>
      <c r="P10" s="67">
        <v>19</v>
      </c>
      <c r="Q10" s="65">
        <v>22.5</v>
      </c>
    </row>
    <row r="11" spans="1:17" ht="19.5" customHeight="1">
      <c r="A11" s="1">
        <v>2008</v>
      </c>
      <c r="B11" s="66">
        <v>21.5</v>
      </c>
      <c r="C11" s="66">
        <v>21.5</v>
      </c>
      <c r="D11" s="66">
        <v>21.5</v>
      </c>
      <c r="E11" s="66">
        <v>21.5</v>
      </c>
      <c r="F11" s="67">
        <v>20.5</v>
      </c>
      <c r="G11" s="67">
        <v>20.5</v>
      </c>
      <c r="H11" s="67">
        <v>20.5</v>
      </c>
      <c r="I11" s="67">
        <v>20.5</v>
      </c>
      <c r="J11" s="67">
        <v>20.5</v>
      </c>
      <c r="K11" s="67">
        <v>20.5</v>
      </c>
      <c r="L11" s="67">
        <v>20.5</v>
      </c>
      <c r="M11" s="67">
        <v>20.5</v>
      </c>
      <c r="N11" s="67">
        <v>20.5</v>
      </c>
      <c r="O11" s="67">
        <v>20.5</v>
      </c>
      <c r="P11" s="67">
        <v>20.5</v>
      </c>
      <c r="Q11" s="65">
        <v>24</v>
      </c>
    </row>
    <row r="12" spans="1:17" ht="19.5" customHeight="1">
      <c r="A12" s="1">
        <v>2009</v>
      </c>
      <c r="B12" s="66">
        <v>23.5</v>
      </c>
      <c r="C12" s="66">
        <v>23.5</v>
      </c>
      <c r="D12" s="66">
        <v>23.5</v>
      </c>
      <c r="E12" s="66">
        <v>23.5</v>
      </c>
      <c r="F12" s="67">
        <v>23.5</v>
      </c>
      <c r="G12" s="67">
        <v>23.5</v>
      </c>
      <c r="H12" s="67">
        <v>23.5</v>
      </c>
      <c r="I12" s="67">
        <v>23.5</v>
      </c>
      <c r="J12" s="67">
        <v>23.5</v>
      </c>
      <c r="K12" s="67">
        <v>23.5</v>
      </c>
      <c r="L12" s="67">
        <v>23.5</v>
      </c>
      <c r="M12" s="67">
        <v>23.5</v>
      </c>
      <c r="N12" s="67">
        <v>23.5</v>
      </c>
      <c r="O12" s="67">
        <v>23.5</v>
      </c>
      <c r="P12" s="67">
        <v>23.5</v>
      </c>
      <c r="Q12" s="65">
        <v>26</v>
      </c>
    </row>
    <row r="13" spans="1:17" ht="19.5" customHeight="1">
      <c r="A13" s="1">
        <v>2010</v>
      </c>
      <c r="B13" s="66">
        <v>25</v>
      </c>
      <c r="C13" s="66">
        <v>25</v>
      </c>
      <c r="D13" s="66">
        <v>25</v>
      </c>
      <c r="E13" s="66">
        <v>25</v>
      </c>
      <c r="F13" s="67">
        <v>24</v>
      </c>
      <c r="G13" s="67">
        <v>24</v>
      </c>
      <c r="H13" s="67">
        <v>24</v>
      </c>
      <c r="I13" s="67">
        <v>24</v>
      </c>
      <c r="J13" s="67">
        <v>24</v>
      </c>
      <c r="K13" s="67">
        <v>24</v>
      </c>
      <c r="L13" s="67">
        <v>24</v>
      </c>
      <c r="M13" s="67">
        <v>24</v>
      </c>
      <c r="N13" s="67">
        <v>24</v>
      </c>
      <c r="O13" s="67">
        <v>24</v>
      </c>
      <c r="P13" s="67">
        <v>24</v>
      </c>
      <c r="Q13" s="65">
        <v>27.5</v>
      </c>
    </row>
    <row r="14" spans="1:17" ht="18.75" customHeight="1">
      <c r="A14" s="1">
        <v>2011</v>
      </c>
      <c r="B14" s="66">
        <v>26.5</v>
      </c>
      <c r="C14" s="66">
        <v>26.5</v>
      </c>
      <c r="D14" s="66">
        <v>26.5</v>
      </c>
      <c r="E14" s="66">
        <v>26.5</v>
      </c>
      <c r="F14" s="67">
        <v>25.5</v>
      </c>
      <c r="G14" s="67">
        <v>25.5</v>
      </c>
      <c r="H14" s="67">
        <v>25.5</v>
      </c>
      <c r="I14" s="67">
        <v>25.5</v>
      </c>
      <c r="J14" s="67">
        <v>25.5</v>
      </c>
      <c r="K14" s="67">
        <v>25.5</v>
      </c>
      <c r="L14" s="67">
        <v>25.5</v>
      </c>
      <c r="M14" s="67">
        <v>25.5</v>
      </c>
      <c r="N14" s="67">
        <v>25.5</v>
      </c>
      <c r="O14" s="67">
        <v>25.5</v>
      </c>
      <c r="P14" s="67">
        <v>25.5</v>
      </c>
      <c r="Q14" s="65">
        <v>29</v>
      </c>
    </row>
    <row r="15" spans="1:17" ht="22.5" customHeight="1">
      <c r="A15" s="22">
        <v>2012</v>
      </c>
      <c r="B15" s="66">
        <v>28</v>
      </c>
      <c r="C15" s="66">
        <v>28</v>
      </c>
      <c r="D15" s="66">
        <v>28</v>
      </c>
      <c r="E15" s="66">
        <v>28</v>
      </c>
      <c r="F15" s="67">
        <v>27</v>
      </c>
      <c r="G15" s="67">
        <v>27</v>
      </c>
      <c r="H15" s="67">
        <v>27</v>
      </c>
      <c r="I15" s="67">
        <v>27</v>
      </c>
      <c r="J15" s="67">
        <v>27</v>
      </c>
      <c r="K15" s="67">
        <v>27</v>
      </c>
      <c r="L15" s="67">
        <v>27</v>
      </c>
      <c r="M15" s="67">
        <v>27</v>
      </c>
      <c r="N15" s="67">
        <v>27</v>
      </c>
      <c r="O15" s="67">
        <v>27</v>
      </c>
      <c r="P15" s="67">
        <v>27</v>
      </c>
      <c r="Q15" s="65">
        <v>31</v>
      </c>
    </row>
    <row r="16" spans="1:17" ht="21" customHeight="1">
      <c r="A16" s="22">
        <v>2013</v>
      </c>
      <c r="B16" s="66">
        <v>29.5</v>
      </c>
      <c r="C16" s="66">
        <v>29.5</v>
      </c>
      <c r="D16" s="66">
        <v>29.5</v>
      </c>
      <c r="E16" s="66">
        <v>29.5</v>
      </c>
      <c r="F16" s="67">
        <v>28.5</v>
      </c>
      <c r="G16" s="67">
        <v>28.5</v>
      </c>
      <c r="H16" s="67">
        <v>28.5</v>
      </c>
      <c r="I16" s="67">
        <v>28.5</v>
      </c>
      <c r="J16" s="67">
        <v>28.5</v>
      </c>
      <c r="K16" s="67">
        <v>28.5</v>
      </c>
      <c r="L16" s="67">
        <v>28.5</v>
      </c>
      <c r="M16" s="67">
        <v>28.5</v>
      </c>
      <c r="N16" s="67">
        <v>28.5</v>
      </c>
      <c r="O16" s="67">
        <v>28.5</v>
      </c>
      <c r="P16" s="67">
        <v>28.5</v>
      </c>
      <c r="Q16" s="65">
        <v>33</v>
      </c>
    </row>
    <row r="17" spans="1:17" ht="21" customHeight="1">
      <c r="A17" s="22">
        <v>2014</v>
      </c>
      <c r="B17" s="66">
        <v>31</v>
      </c>
      <c r="C17" s="66">
        <v>31</v>
      </c>
      <c r="D17" s="66">
        <v>31</v>
      </c>
      <c r="E17" s="66">
        <v>31</v>
      </c>
      <c r="F17" s="67">
        <v>30</v>
      </c>
      <c r="G17" s="67">
        <v>30</v>
      </c>
      <c r="H17" s="67">
        <v>30</v>
      </c>
      <c r="I17" s="67">
        <v>30</v>
      </c>
      <c r="J17" s="67">
        <v>30</v>
      </c>
      <c r="K17" s="67">
        <v>30</v>
      </c>
      <c r="L17" s="67">
        <v>30</v>
      </c>
      <c r="M17" s="67">
        <v>30</v>
      </c>
      <c r="N17" s="67">
        <v>30</v>
      </c>
      <c r="O17" s="67">
        <v>30</v>
      </c>
      <c r="P17" s="67">
        <v>30</v>
      </c>
      <c r="Q17" s="65">
        <v>35</v>
      </c>
    </row>
    <row r="18" spans="1:17" ht="21" customHeight="1">
      <c r="A18" s="22">
        <v>2015</v>
      </c>
      <c r="B18" s="66">
        <v>33</v>
      </c>
      <c r="C18" s="66">
        <v>33</v>
      </c>
      <c r="D18" s="66">
        <v>33</v>
      </c>
      <c r="E18" s="66">
        <v>33</v>
      </c>
      <c r="F18" s="67">
        <v>32</v>
      </c>
      <c r="G18" s="67">
        <v>32</v>
      </c>
      <c r="H18" s="67">
        <v>32</v>
      </c>
      <c r="I18" s="67">
        <v>32</v>
      </c>
      <c r="J18" s="67">
        <v>32</v>
      </c>
      <c r="K18" s="67">
        <v>32</v>
      </c>
      <c r="L18" s="67">
        <v>32</v>
      </c>
      <c r="M18" s="67">
        <v>32</v>
      </c>
      <c r="N18" s="67">
        <v>32</v>
      </c>
      <c r="O18" s="67">
        <v>32</v>
      </c>
      <c r="P18" s="67">
        <v>32</v>
      </c>
      <c r="Q18" s="65">
        <v>37.5</v>
      </c>
    </row>
    <row r="19" spans="1:17" ht="21" customHeight="1">
      <c r="A19" s="22">
        <v>2016</v>
      </c>
      <c r="B19" s="66">
        <v>35.24</v>
      </c>
      <c r="C19" s="66">
        <v>35.24</v>
      </c>
      <c r="D19" s="66">
        <v>35.24</v>
      </c>
      <c r="E19" s="66">
        <v>35.24</v>
      </c>
      <c r="F19" s="67">
        <v>34.18</v>
      </c>
      <c r="G19" s="67">
        <v>34.18</v>
      </c>
      <c r="H19" s="67">
        <v>34.18</v>
      </c>
      <c r="I19" s="67">
        <v>34.18</v>
      </c>
      <c r="J19" s="67">
        <v>34.18</v>
      </c>
      <c r="K19" s="67">
        <v>34.18</v>
      </c>
      <c r="L19" s="67">
        <v>34.18</v>
      </c>
      <c r="M19" s="67">
        <v>34.18</v>
      </c>
      <c r="N19" s="67">
        <v>34.18</v>
      </c>
      <c r="O19" s="67">
        <v>34.18</v>
      </c>
      <c r="P19" s="67">
        <v>34.18</v>
      </c>
      <c r="Q19" s="65">
        <v>40.049999999999997</v>
      </c>
    </row>
    <row r="20" spans="1:17" ht="21" customHeight="1">
      <c r="A20" s="22">
        <v>2017</v>
      </c>
      <c r="B20" s="66">
        <v>37.25</v>
      </c>
      <c r="C20" s="66">
        <v>37.25</v>
      </c>
      <c r="D20" s="66">
        <v>37.25</v>
      </c>
      <c r="E20" s="66">
        <v>37.25</v>
      </c>
      <c r="F20" s="67">
        <v>36.25</v>
      </c>
      <c r="G20" s="67">
        <v>36.25</v>
      </c>
      <c r="H20" s="67">
        <v>36.25</v>
      </c>
      <c r="I20" s="67">
        <v>36.25</v>
      </c>
      <c r="J20" s="67">
        <v>36.25</v>
      </c>
      <c r="K20" s="67">
        <v>36.25</v>
      </c>
      <c r="L20" s="67">
        <v>36.25</v>
      </c>
      <c r="M20" s="67">
        <v>36.25</v>
      </c>
      <c r="N20" s="67">
        <v>36.25</v>
      </c>
      <c r="O20" s="67">
        <v>36.25</v>
      </c>
      <c r="P20" s="67">
        <v>36.25</v>
      </c>
      <c r="Q20" s="65">
        <v>42.25</v>
      </c>
    </row>
    <row r="21" spans="1:17" ht="21" customHeight="1">
      <c r="A21" s="22">
        <v>2018</v>
      </c>
      <c r="B21" s="66">
        <v>39.85</v>
      </c>
      <c r="C21" s="66">
        <v>39.85</v>
      </c>
      <c r="D21" s="66">
        <v>39.85</v>
      </c>
      <c r="E21" s="66">
        <v>39.85</v>
      </c>
      <c r="F21" s="67">
        <v>38.75</v>
      </c>
      <c r="G21" s="67">
        <v>38.75</v>
      </c>
      <c r="H21" s="67">
        <v>38.75</v>
      </c>
      <c r="I21" s="67">
        <v>38.75</v>
      </c>
      <c r="J21" s="67">
        <v>38.75</v>
      </c>
      <c r="K21" s="67">
        <v>38.75</v>
      </c>
      <c r="L21" s="67">
        <v>38.75</v>
      </c>
      <c r="M21" s="67">
        <v>38.75</v>
      </c>
      <c r="N21" s="67">
        <v>38.75</v>
      </c>
      <c r="O21" s="67">
        <v>38.75</v>
      </c>
      <c r="P21" s="67">
        <v>38.75</v>
      </c>
      <c r="Q21" s="65">
        <v>45.2</v>
      </c>
    </row>
    <row r="22" spans="1:17" ht="21" customHeight="1">
      <c r="A22" s="22">
        <v>2019</v>
      </c>
      <c r="B22" s="66">
        <v>39.85</v>
      </c>
      <c r="C22" s="66">
        <v>39.85</v>
      </c>
      <c r="D22" s="66">
        <v>39.85</v>
      </c>
      <c r="E22" s="66">
        <v>39.85</v>
      </c>
      <c r="F22" s="67">
        <v>38.75</v>
      </c>
      <c r="G22" s="67">
        <v>38.75</v>
      </c>
      <c r="H22" s="67">
        <v>38.75</v>
      </c>
      <c r="I22" s="67">
        <v>38.75</v>
      </c>
      <c r="J22" s="67">
        <v>38.75</v>
      </c>
      <c r="K22" s="67">
        <v>38.75</v>
      </c>
      <c r="L22" s="67">
        <v>38.75</v>
      </c>
      <c r="M22" s="67">
        <v>38.75</v>
      </c>
      <c r="N22" s="67">
        <v>38.75</v>
      </c>
      <c r="O22" s="67">
        <v>38.75</v>
      </c>
      <c r="P22" s="67">
        <v>38.75</v>
      </c>
      <c r="Q22" s="65">
        <v>45.2</v>
      </c>
    </row>
    <row r="23" spans="1:17" ht="21" customHeight="1">
      <c r="A23" s="22">
        <v>2020</v>
      </c>
      <c r="B23" s="66">
        <v>43.35</v>
      </c>
      <c r="C23" s="66">
        <v>43.35</v>
      </c>
      <c r="D23" s="66">
        <v>43.35</v>
      </c>
      <c r="E23" s="66">
        <v>43.35</v>
      </c>
      <c r="F23" s="67">
        <v>42.15</v>
      </c>
      <c r="G23" s="67">
        <v>42.15</v>
      </c>
      <c r="H23" s="67">
        <v>42.15</v>
      </c>
      <c r="I23" s="67">
        <v>42.15</v>
      </c>
      <c r="J23" s="67">
        <v>42.15</v>
      </c>
      <c r="K23" s="67">
        <v>42.15</v>
      </c>
      <c r="L23" s="67">
        <v>42.15</v>
      </c>
      <c r="M23" s="67">
        <v>42.15</v>
      </c>
      <c r="N23" s="67">
        <v>42.15</v>
      </c>
      <c r="O23" s="67">
        <v>42.15</v>
      </c>
      <c r="P23" s="67">
        <v>42.15</v>
      </c>
      <c r="Q23" s="65">
        <v>49.15</v>
      </c>
    </row>
    <row r="24" spans="1:17" ht="21" customHeight="1">
      <c r="A24" s="22">
        <v>2021</v>
      </c>
      <c r="B24" s="66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5"/>
    </row>
    <row r="25" spans="1:17">
      <c r="A25" s="217"/>
    </row>
  </sheetData>
  <mergeCells count="3">
    <mergeCell ref="A3:A4"/>
    <mergeCell ref="B3:Q3"/>
    <mergeCell ref="B2:Q2"/>
  </mergeCells>
  <phoneticPr fontId="7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indexed="47"/>
  </sheetPr>
  <dimension ref="A1:S57"/>
  <sheetViews>
    <sheetView workbookViewId="0">
      <selection activeCell="P53" sqref="P53"/>
    </sheetView>
  </sheetViews>
  <sheetFormatPr defaultRowHeight="12.75"/>
  <cols>
    <col min="1" max="5" width="7" style="5" customWidth="1"/>
    <col min="6" max="6" width="7" style="21" customWidth="1"/>
    <col min="7" max="10" width="7" style="5" customWidth="1"/>
    <col min="11" max="11" width="16.28515625" style="5" customWidth="1"/>
    <col min="12" max="18" width="8.7109375" style="5" customWidth="1"/>
    <col min="19" max="16384" width="9.140625" style="5"/>
  </cols>
  <sheetData>
    <row r="1" spans="1:18">
      <c r="A1" s="3"/>
      <c r="B1" s="198"/>
      <c r="C1" s="199"/>
      <c r="D1" s="199"/>
      <c r="E1" s="199"/>
      <c r="F1" s="199"/>
      <c r="G1" s="3"/>
      <c r="H1" s="3"/>
      <c r="I1" s="3"/>
      <c r="J1" s="4">
        <v>1</v>
      </c>
      <c r="K1" s="4" t="s">
        <v>21</v>
      </c>
      <c r="L1" s="4" t="s">
        <v>21</v>
      </c>
      <c r="M1" s="4" t="s">
        <v>21</v>
      </c>
      <c r="N1" s="4" t="s">
        <v>21</v>
      </c>
      <c r="O1" s="4" t="s">
        <v>21</v>
      </c>
      <c r="P1" s="4" t="s">
        <v>21</v>
      </c>
      <c r="Q1" s="4" t="s">
        <v>21</v>
      </c>
      <c r="R1" s="4" t="s">
        <v>21</v>
      </c>
    </row>
    <row r="2" spans="1:18" ht="21">
      <c r="A2" s="6"/>
      <c r="B2" s="6"/>
      <c r="C2" s="7" t="s">
        <v>22</v>
      </c>
      <c r="D2" s="6"/>
      <c r="E2" s="6"/>
      <c r="F2" s="8"/>
      <c r="G2" s="9" t="s">
        <v>23</v>
      </c>
      <c r="H2" s="10" t="s">
        <v>17</v>
      </c>
      <c r="I2" s="10" t="s">
        <v>24</v>
      </c>
      <c r="J2" s="4">
        <v>2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</row>
    <row r="3" spans="1:18">
      <c r="A3" s="11" t="s">
        <v>33</v>
      </c>
      <c r="B3" s="202">
        <f>'YOLLUK BİLDİRİMİ'!O27</f>
        <v>53.28</v>
      </c>
      <c r="C3" s="203"/>
      <c r="D3" s="203"/>
      <c r="E3" s="203"/>
      <c r="F3" s="203"/>
      <c r="G3" s="203"/>
      <c r="H3" s="203"/>
      <c r="I3" s="204"/>
      <c r="J3" s="4">
        <v>3</v>
      </c>
      <c r="K3" s="4" t="s">
        <v>34</v>
      </c>
      <c r="L3" s="4" t="s">
        <v>35</v>
      </c>
      <c r="M3" s="4" t="s">
        <v>36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</row>
    <row r="4" spans="1:18" ht="22.5" customHeight="1">
      <c r="A4" s="11" t="s">
        <v>37</v>
      </c>
      <c r="B4" s="205" t="str">
        <f ca="1">K43</f>
        <v>#Elli Üç TL, Yirmi Sekiz Krş.#</v>
      </c>
      <c r="C4" s="206"/>
      <c r="D4" s="206"/>
      <c r="E4" s="206"/>
      <c r="F4" s="206"/>
      <c r="G4" s="206"/>
      <c r="H4" s="206"/>
      <c r="I4" s="207"/>
      <c r="J4" s="4">
        <v>4</v>
      </c>
      <c r="K4" s="4" t="s">
        <v>38</v>
      </c>
      <c r="L4" s="4" t="s">
        <v>39</v>
      </c>
      <c r="M4" s="4" t="s">
        <v>40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</row>
    <row r="5" spans="1:18">
      <c r="A5" s="4"/>
      <c r="B5" s="4"/>
      <c r="C5" s="4"/>
      <c r="D5" s="4"/>
      <c r="E5" s="4"/>
      <c r="F5" s="12"/>
      <c r="G5" s="4"/>
      <c r="H5" s="4"/>
      <c r="I5" s="4"/>
      <c r="J5" s="4">
        <v>5</v>
      </c>
      <c r="K5" s="4" t="s">
        <v>41</v>
      </c>
      <c r="L5" s="4" t="s">
        <v>42</v>
      </c>
      <c r="M5" s="4" t="s">
        <v>43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>
      <c r="A6" s="4"/>
      <c r="B6" s="3" t="str">
        <f>IF(G6=1,TEXT(B3,"0,00"),VALUE(B3))</f>
        <v>53,28</v>
      </c>
      <c r="C6" s="4"/>
      <c r="D6" s="4"/>
      <c r="E6" s="4"/>
      <c r="F6" s="12">
        <f>IF(INT(B3)=B3,0,1)</f>
        <v>1</v>
      </c>
      <c r="G6" s="4">
        <v>1</v>
      </c>
      <c r="H6" s="201" t="str">
        <f>IF(OR(IF(H2&lt;&gt;"",1),IF(I2&lt;&gt;"",1))=TRUE,"PARA BİRİMİ","SAYI")</f>
        <v>PARA BİRİMİ</v>
      </c>
      <c r="I6" s="201"/>
      <c r="J6" s="4">
        <v>6</v>
      </c>
      <c r="K6" s="4" t="s">
        <v>44</v>
      </c>
      <c r="L6" s="4" t="s">
        <v>45</v>
      </c>
      <c r="M6" s="4" t="s">
        <v>46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</row>
    <row r="7" spans="1:18">
      <c r="A7" s="13" t="str">
        <f>IF(F6=1,MID(B6,1,FIND(",",B6)-1),B3)</f>
        <v>53</v>
      </c>
      <c r="B7" s="4"/>
      <c r="C7" s="4"/>
      <c r="D7" s="4"/>
      <c r="E7" s="4"/>
      <c r="F7" s="12"/>
      <c r="G7" s="4"/>
      <c r="H7" s="4"/>
      <c r="I7" s="4"/>
      <c r="J7" s="4">
        <v>7</v>
      </c>
      <c r="K7" s="4" t="s">
        <v>47</v>
      </c>
      <c r="L7" s="4" t="s">
        <v>48</v>
      </c>
      <c r="M7" s="4" t="s">
        <v>49</v>
      </c>
      <c r="N7" s="4" t="s">
        <v>28</v>
      </c>
      <c r="O7" s="4" t="s">
        <v>29</v>
      </c>
      <c r="P7" s="4" t="s">
        <v>30</v>
      </c>
      <c r="Q7" s="4" t="s">
        <v>31</v>
      </c>
      <c r="R7" s="4" t="s">
        <v>32</v>
      </c>
    </row>
    <row r="8" spans="1:18">
      <c r="A8" s="4">
        <v>1</v>
      </c>
      <c r="B8" s="4" t="str">
        <f t="shared" ref="B8:B25" si="0">RIGHT($A$7,A8)</f>
        <v>3</v>
      </c>
      <c r="C8" s="4" t="str">
        <f>B8</f>
        <v>3</v>
      </c>
      <c r="D8" s="4">
        <f>B8+1</f>
        <v>4</v>
      </c>
      <c r="E8" s="4" t="str">
        <f ca="1">INDIRECT(CONCATENATE("k",D8))</f>
        <v xml:space="preserve"> Üç</v>
      </c>
      <c r="F8" s="12" t="str">
        <f ca="1">E10&amp;E9&amp;E8</f>
        <v xml:space="preserve">  Elli Üç</v>
      </c>
      <c r="G8" s="14" t="str">
        <f ca="1">INDIRECT(CONCATENATE("k",D8))</f>
        <v xml:space="preserve"> Üç</v>
      </c>
      <c r="H8" s="4"/>
      <c r="I8" s="4"/>
      <c r="J8" s="4">
        <v>8</v>
      </c>
      <c r="K8" s="4" t="s">
        <v>50</v>
      </c>
      <c r="L8" s="4" t="s">
        <v>51</v>
      </c>
      <c r="M8" s="4" t="s">
        <v>52</v>
      </c>
      <c r="N8" s="4" t="s">
        <v>28</v>
      </c>
      <c r="O8" s="4" t="s">
        <v>29</v>
      </c>
      <c r="P8" s="4" t="s">
        <v>30</v>
      </c>
      <c r="Q8" s="4" t="s">
        <v>31</v>
      </c>
      <c r="R8" s="4" t="s">
        <v>32</v>
      </c>
    </row>
    <row r="9" spans="1:18">
      <c r="A9" s="4">
        <f t="shared" ref="A9:A25" si="1">A8+1</f>
        <v>2</v>
      </c>
      <c r="B9" s="4" t="str">
        <f t="shared" si="0"/>
        <v>53</v>
      </c>
      <c r="C9" s="15" t="str">
        <f t="shared" ref="C9:C25" si="2">IF(B9=B8,"0",B9)</f>
        <v>53</v>
      </c>
      <c r="D9" s="4">
        <f t="shared" ref="D9:D18" si="3">MID(C9,1,1)+1</f>
        <v>6</v>
      </c>
      <c r="E9" s="4" t="str">
        <f ca="1">INDIRECT(CONCATENATE("l",D9))</f>
        <v xml:space="preserve"> Elli</v>
      </c>
      <c r="F9" s="12"/>
      <c r="G9" s="14" t="str">
        <f ca="1">INDIRECT(CONCATENATE("l",D9))</f>
        <v xml:space="preserve"> Elli</v>
      </c>
      <c r="H9" s="4" t="str">
        <f ca="1">F8</f>
        <v xml:space="preserve">  Elli Üç</v>
      </c>
      <c r="I9" s="4"/>
      <c r="J9" s="4">
        <v>9</v>
      </c>
      <c r="K9" s="4" t="s">
        <v>53</v>
      </c>
      <c r="L9" s="4" t="s">
        <v>54</v>
      </c>
      <c r="M9" s="4" t="s">
        <v>55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</row>
    <row r="10" spans="1:18">
      <c r="A10" s="4">
        <f t="shared" si="1"/>
        <v>3</v>
      </c>
      <c r="B10" s="4" t="str">
        <f t="shared" si="0"/>
        <v>53</v>
      </c>
      <c r="C10" s="4" t="str">
        <f t="shared" si="2"/>
        <v>0</v>
      </c>
      <c r="D10" s="4">
        <f t="shared" si="3"/>
        <v>1</v>
      </c>
      <c r="E10" s="4" t="str">
        <f ca="1">INDIRECT(CONCATENATE("m",D10))</f>
        <v xml:space="preserve"> </v>
      </c>
      <c r="F10" s="12"/>
      <c r="G10" s="14" t="str">
        <f ca="1">INDIRECT(CONCATENATE("m",D10))</f>
        <v xml:space="preserve"> </v>
      </c>
      <c r="H10" s="4"/>
      <c r="I10" s="4"/>
      <c r="J10" s="4">
        <v>10</v>
      </c>
      <c r="K10" s="4" t="s">
        <v>56</v>
      </c>
      <c r="L10" s="4" t="s">
        <v>57</v>
      </c>
      <c r="M10" s="4" t="s">
        <v>58</v>
      </c>
      <c r="N10" s="4" t="s">
        <v>28</v>
      </c>
      <c r="O10" s="4" t="s">
        <v>29</v>
      </c>
      <c r="P10" s="4" t="s">
        <v>30</v>
      </c>
      <c r="Q10" s="4" t="s">
        <v>31</v>
      </c>
      <c r="R10" s="4" t="s">
        <v>32</v>
      </c>
    </row>
    <row r="11" spans="1:18">
      <c r="A11" s="4">
        <f t="shared" si="1"/>
        <v>4</v>
      </c>
      <c r="B11" s="4" t="str">
        <f t="shared" si="0"/>
        <v>53</v>
      </c>
      <c r="C11" s="4" t="str">
        <f t="shared" si="2"/>
        <v>0</v>
      </c>
      <c r="D11" s="4">
        <f t="shared" si="3"/>
        <v>1</v>
      </c>
      <c r="E11" s="4" t="str">
        <f ca="1">IF(D26&lt;17,"",INDIRECT(CONCATENATE("k",D11)))</f>
        <v/>
      </c>
      <c r="F11" s="12" t="str">
        <f ca="1">E13&amp;E12&amp;E11</f>
        <v xml:space="preserve">  </v>
      </c>
      <c r="G11" s="14" t="str">
        <f ca="1">IF(D12&gt;1,"",IF(D13&gt;1,"",INDIRECT(CONCATENATE("n",D11))))</f>
        <v xml:space="preserve"> </v>
      </c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4">
        <f t="shared" si="1"/>
        <v>5</v>
      </c>
      <c r="B12" s="4" t="str">
        <f t="shared" si="0"/>
        <v>53</v>
      </c>
      <c r="C12" s="4" t="str">
        <f t="shared" si="2"/>
        <v>0</v>
      </c>
      <c r="D12" s="4">
        <f t="shared" si="3"/>
        <v>1</v>
      </c>
      <c r="E12" s="4" t="str">
        <f ca="1">INDIRECT(CONCATENATE("l",D12))</f>
        <v xml:space="preserve"> </v>
      </c>
      <c r="F12" s="12"/>
      <c r="G12" s="14" t="str">
        <f ca="1">IF(D13&gt;1,"",INDIRECT(CONCATENATE("n",D12)))</f>
        <v xml:space="preserve"> </v>
      </c>
      <c r="H12" s="4" t="str">
        <f ca="1">CONCATENATE(F11,G11,G12,G13,"")</f>
        <v xml:space="preserve">     </v>
      </c>
      <c r="I12" s="4"/>
      <c r="J12" s="3"/>
      <c r="K12" s="7"/>
      <c r="L12" s="16"/>
      <c r="M12" s="16"/>
      <c r="N12" s="16"/>
      <c r="O12" s="16"/>
      <c r="P12" s="16"/>
      <c r="Q12" s="16"/>
      <c r="R12" s="16"/>
    </row>
    <row r="13" spans="1:18">
      <c r="A13" s="4">
        <f t="shared" si="1"/>
        <v>6</v>
      </c>
      <c r="B13" s="4" t="str">
        <f t="shared" si="0"/>
        <v>53</v>
      </c>
      <c r="C13" s="4" t="str">
        <f t="shared" si="2"/>
        <v>0</v>
      </c>
      <c r="D13" s="4">
        <f t="shared" si="3"/>
        <v>1</v>
      </c>
      <c r="E13" s="4" t="str">
        <f ca="1">INDIRECT(CONCATENATE("m",D13))</f>
        <v xml:space="preserve"> </v>
      </c>
      <c r="F13" s="12"/>
      <c r="G13" s="14" t="str">
        <f ca="1">INDIRECT(CONCATENATE("n",D13))</f>
        <v xml:space="preserve"> </v>
      </c>
      <c r="H13" s="4"/>
      <c r="I13" s="4"/>
      <c r="J13" s="3"/>
      <c r="K13" s="3"/>
      <c r="L13" s="17"/>
      <c r="M13" s="17"/>
      <c r="N13" s="17"/>
      <c r="O13" s="17"/>
      <c r="P13" s="17"/>
      <c r="Q13" s="17"/>
      <c r="R13" s="17"/>
    </row>
    <row r="14" spans="1:18">
      <c r="A14" s="4">
        <f t="shared" si="1"/>
        <v>7</v>
      </c>
      <c r="B14" s="4" t="str">
        <f t="shared" si="0"/>
        <v>53</v>
      </c>
      <c r="C14" s="4" t="str">
        <f t="shared" si="2"/>
        <v>0</v>
      </c>
      <c r="D14" s="4">
        <f t="shared" si="3"/>
        <v>1</v>
      </c>
      <c r="E14" s="4" t="str">
        <f ca="1">INDIRECT(CONCATENATE("k",D14))</f>
        <v xml:space="preserve"> </v>
      </c>
      <c r="F14" s="12" t="str">
        <f ca="1">E16&amp;E15&amp;E14</f>
        <v xml:space="preserve">   </v>
      </c>
      <c r="G14" s="14" t="str">
        <f ca="1">IF(D15&gt;1,"",IF(D16&gt;1,"",INDIRECT(CONCATENATE("o",D14))))</f>
        <v xml:space="preserve"> </v>
      </c>
      <c r="H14" s="4"/>
      <c r="I14" s="4"/>
      <c r="J14" s="3"/>
      <c r="K14" s="3"/>
      <c r="L14" s="17"/>
      <c r="M14" s="17"/>
      <c r="N14" s="17"/>
      <c r="O14" s="17"/>
      <c r="P14" s="17"/>
      <c r="Q14" s="17"/>
      <c r="R14" s="17"/>
    </row>
    <row r="15" spans="1:18">
      <c r="A15" s="4">
        <f t="shared" si="1"/>
        <v>8</v>
      </c>
      <c r="B15" s="4" t="str">
        <f t="shared" si="0"/>
        <v>53</v>
      </c>
      <c r="C15" s="4" t="str">
        <f t="shared" si="2"/>
        <v>0</v>
      </c>
      <c r="D15" s="4">
        <f t="shared" si="3"/>
        <v>1</v>
      </c>
      <c r="E15" s="4" t="str">
        <f ca="1">INDIRECT(CONCATENATE("l",D15))</f>
        <v xml:space="preserve"> </v>
      </c>
      <c r="F15" s="12"/>
      <c r="G15" s="14" t="str">
        <f ca="1">IF(D16&gt;1,"",INDIRECT(CONCATENATE("o",D15)))</f>
        <v xml:space="preserve"> </v>
      </c>
      <c r="H15" s="4" t="str">
        <f ca="1">CONCATENATE(F14,G14,G15,G16,"")</f>
        <v xml:space="preserve">      </v>
      </c>
      <c r="I15" s="4"/>
      <c r="J15" s="3"/>
      <c r="K15" s="3"/>
      <c r="L15" s="17"/>
      <c r="M15" s="17"/>
      <c r="N15" s="17"/>
      <c r="O15" s="17"/>
      <c r="P15" s="17"/>
      <c r="Q15" s="17"/>
      <c r="R15" s="17"/>
    </row>
    <row r="16" spans="1:18">
      <c r="A16" s="4">
        <f t="shared" si="1"/>
        <v>9</v>
      </c>
      <c r="B16" s="4" t="str">
        <f t="shared" si="0"/>
        <v>53</v>
      </c>
      <c r="C16" s="4" t="str">
        <f t="shared" si="2"/>
        <v>0</v>
      </c>
      <c r="D16" s="4">
        <f t="shared" si="3"/>
        <v>1</v>
      </c>
      <c r="E16" s="4" t="str">
        <f ca="1">INDIRECT(CONCATENATE("m",D16))</f>
        <v xml:space="preserve"> </v>
      </c>
      <c r="F16" s="12"/>
      <c r="G16" s="14" t="str">
        <f ca="1">INDIRECT(CONCATENATE("o",D16))</f>
        <v xml:space="preserve"> </v>
      </c>
      <c r="H16" s="4"/>
      <c r="I16" s="4"/>
      <c r="J16" s="3"/>
      <c r="K16" s="3"/>
      <c r="L16" s="17"/>
      <c r="M16" s="17"/>
      <c r="N16" s="17"/>
      <c r="O16" s="17"/>
      <c r="P16" s="17"/>
      <c r="Q16" s="17"/>
      <c r="R16" s="17"/>
    </row>
    <row r="17" spans="1:19">
      <c r="A17" s="4">
        <f t="shared" si="1"/>
        <v>10</v>
      </c>
      <c r="B17" s="4" t="str">
        <f t="shared" si="0"/>
        <v>53</v>
      </c>
      <c r="C17" s="4" t="str">
        <f t="shared" si="2"/>
        <v>0</v>
      </c>
      <c r="D17" s="4">
        <f t="shared" si="3"/>
        <v>1</v>
      </c>
      <c r="E17" s="4" t="str">
        <f ca="1">INDIRECT(CONCATENATE("k",D17))</f>
        <v xml:space="preserve"> </v>
      </c>
      <c r="F17" s="200" t="str">
        <f ca="1">E19&amp;E18&amp;E17</f>
        <v xml:space="preserve">   </v>
      </c>
      <c r="G17" s="14" t="str">
        <f ca="1">IF(D18&gt;1,"",IF(D19&gt;1,"",INDIRECT(CONCATENATE("p",D17,))))</f>
        <v xml:space="preserve"> </v>
      </c>
      <c r="H17" s="4"/>
      <c r="I17" s="4"/>
      <c r="J17" s="3"/>
      <c r="K17" s="3"/>
      <c r="L17" s="17"/>
      <c r="M17" s="17"/>
      <c r="N17" s="17"/>
      <c r="O17" s="17"/>
      <c r="P17" s="17"/>
      <c r="Q17" s="17"/>
      <c r="R17" s="17"/>
    </row>
    <row r="18" spans="1:19">
      <c r="A18" s="4">
        <f t="shared" si="1"/>
        <v>11</v>
      </c>
      <c r="B18" s="4" t="str">
        <f t="shared" si="0"/>
        <v>53</v>
      </c>
      <c r="C18" s="4" t="str">
        <f t="shared" si="2"/>
        <v>0</v>
      </c>
      <c r="D18" s="4">
        <f t="shared" si="3"/>
        <v>1</v>
      </c>
      <c r="E18" s="4" t="str">
        <f ca="1">INDIRECT(CONCATENATE("l",D18))</f>
        <v xml:space="preserve"> </v>
      </c>
      <c r="F18" s="200"/>
      <c r="G18" s="14" t="str">
        <f ca="1">IF(D19&gt;1,"",INDIRECT(CONCATENATE("p",D18)))</f>
        <v xml:space="preserve"> </v>
      </c>
      <c r="H18" s="4" t="str">
        <f ca="1">CONCATENATE(F17,G17,G18,G19,"")</f>
        <v xml:space="preserve">      </v>
      </c>
      <c r="I18" s="4"/>
      <c r="J18" s="3"/>
      <c r="K18" s="3"/>
      <c r="L18" s="17"/>
      <c r="M18" s="17"/>
      <c r="N18" s="17"/>
      <c r="O18" s="17"/>
      <c r="P18" s="17"/>
      <c r="Q18" s="17"/>
      <c r="R18" s="17"/>
    </row>
    <row r="19" spans="1:19">
      <c r="A19" s="4">
        <f t="shared" si="1"/>
        <v>12</v>
      </c>
      <c r="B19" s="4" t="str">
        <f t="shared" si="0"/>
        <v>53</v>
      </c>
      <c r="C19" s="4" t="str">
        <f t="shared" si="2"/>
        <v>0</v>
      </c>
      <c r="D19" s="4">
        <f t="shared" ref="D19:D25" si="4">IF(C19&gt;0,MID(C19,1,1),"")+1</f>
        <v>1</v>
      </c>
      <c r="E19" s="4" t="str">
        <f ca="1">INDIRECT(CONCATENATE("m",D19))</f>
        <v xml:space="preserve"> </v>
      </c>
      <c r="F19" s="200"/>
      <c r="G19" s="14" t="str">
        <f ca="1">INDIRECT(CONCATENATE("p",D19))</f>
        <v xml:space="preserve"> </v>
      </c>
      <c r="H19" s="4"/>
      <c r="I19" s="4"/>
      <c r="J19" s="3"/>
      <c r="K19" s="3"/>
      <c r="L19" s="17"/>
      <c r="M19" s="17"/>
      <c r="N19" s="17"/>
      <c r="O19" s="17"/>
      <c r="P19" s="17"/>
      <c r="Q19" s="17"/>
      <c r="R19" s="17"/>
    </row>
    <row r="20" spans="1:19">
      <c r="A20" s="4">
        <f t="shared" si="1"/>
        <v>13</v>
      </c>
      <c r="B20" s="4" t="str">
        <f t="shared" si="0"/>
        <v>53</v>
      </c>
      <c r="C20" s="4" t="str">
        <f t="shared" si="2"/>
        <v>0</v>
      </c>
      <c r="D20" s="4">
        <f t="shared" si="4"/>
        <v>1</v>
      </c>
      <c r="E20" s="4" t="str">
        <f ca="1">INDIRECT(CONCATENATE("k",D20))</f>
        <v xml:space="preserve"> </v>
      </c>
      <c r="F20" s="200" t="str">
        <f ca="1">E22&amp;E21&amp;E20</f>
        <v xml:space="preserve">   </v>
      </c>
      <c r="G20" s="14" t="str">
        <f ca="1">IF(D21&gt;1,"",IF(D22&gt;1,"",INDIRECT(CONCATENATE("q",D20))))</f>
        <v xml:space="preserve"> </v>
      </c>
      <c r="H20" s="4"/>
      <c r="I20" s="4"/>
      <c r="J20" s="3"/>
      <c r="K20" s="3"/>
      <c r="L20" s="17"/>
      <c r="M20" s="17"/>
      <c r="N20" s="17"/>
      <c r="O20" s="17"/>
      <c r="P20" s="17"/>
      <c r="Q20" s="17"/>
      <c r="R20" s="17"/>
    </row>
    <row r="21" spans="1:19">
      <c r="A21" s="4">
        <f t="shared" si="1"/>
        <v>14</v>
      </c>
      <c r="B21" s="4" t="str">
        <f t="shared" si="0"/>
        <v>53</v>
      </c>
      <c r="C21" s="4" t="str">
        <f t="shared" si="2"/>
        <v>0</v>
      </c>
      <c r="D21" s="4">
        <f t="shared" si="4"/>
        <v>1</v>
      </c>
      <c r="E21" s="4" t="str">
        <f ca="1">INDIRECT(CONCATENATE("l",D21))</f>
        <v xml:space="preserve"> </v>
      </c>
      <c r="F21" s="200"/>
      <c r="G21" s="14" t="str">
        <f ca="1">IF(D22&gt;1,"",INDIRECT(CONCATENATE("q",D21)))</f>
        <v xml:space="preserve"> </v>
      </c>
      <c r="H21" s="4" t="str">
        <f ca="1">CONCATENATE(F20,G20,G21,G22,"")</f>
        <v xml:space="preserve">      </v>
      </c>
      <c r="I21" s="4"/>
      <c r="J21" s="3"/>
      <c r="K21" s="3"/>
      <c r="L21" s="17"/>
      <c r="M21" s="17"/>
      <c r="N21" s="17"/>
      <c r="O21" s="17"/>
      <c r="P21" s="17"/>
      <c r="Q21" s="17"/>
      <c r="R21" s="17"/>
    </row>
    <row r="22" spans="1:19">
      <c r="A22" s="4">
        <f t="shared" si="1"/>
        <v>15</v>
      </c>
      <c r="B22" s="4" t="str">
        <f t="shared" si="0"/>
        <v>53</v>
      </c>
      <c r="C22" s="4" t="str">
        <f t="shared" si="2"/>
        <v>0</v>
      </c>
      <c r="D22" s="4">
        <f t="shared" si="4"/>
        <v>1</v>
      </c>
      <c r="E22" s="4" t="str">
        <f ca="1">INDIRECT(CONCATENATE("m",D22))</f>
        <v xml:space="preserve"> </v>
      </c>
      <c r="F22" s="200"/>
      <c r="G22" s="14" t="str">
        <f ca="1">INDIRECT(CONCATENATE("q",D22))</f>
        <v xml:space="preserve"> </v>
      </c>
      <c r="H22" s="4"/>
      <c r="I22" s="4"/>
      <c r="J22" s="3"/>
      <c r="K22" s="3"/>
      <c r="L22" s="17"/>
      <c r="M22" s="17"/>
      <c r="N22" s="17"/>
      <c r="O22" s="17"/>
      <c r="P22" s="17"/>
      <c r="Q22" s="17"/>
      <c r="R22" s="17"/>
    </row>
    <row r="23" spans="1:19">
      <c r="A23" s="4">
        <f t="shared" si="1"/>
        <v>16</v>
      </c>
      <c r="B23" s="4" t="str">
        <f t="shared" si="0"/>
        <v>53</v>
      </c>
      <c r="C23" s="4" t="str">
        <f t="shared" si="2"/>
        <v>0</v>
      </c>
      <c r="D23" s="4">
        <f t="shared" si="4"/>
        <v>1</v>
      </c>
      <c r="E23" s="4" t="str">
        <f ca="1">INDIRECT(CONCATENATE("k",D23))</f>
        <v xml:space="preserve"> </v>
      </c>
      <c r="F23" s="200" t="str">
        <f ca="1">E25&amp;E24&amp;E23</f>
        <v xml:space="preserve">   </v>
      </c>
      <c r="G23" s="14" t="str">
        <f ca="1">IF(D24&gt;1,"",IF(D25&gt;1,"",INDIRECT(CONCATENATE("r",D23))))</f>
        <v xml:space="preserve"> </v>
      </c>
      <c r="H23" s="4"/>
      <c r="I23" s="4"/>
      <c r="J23" s="3"/>
      <c r="K23" s="3"/>
      <c r="L23" s="17"/>
      <c r="M23" s="17"/>
      <c r="N23" s="17"/>
      <c r="O23" s="17"/>
      <c r="P23" s="17"/>
      <c r="Q23" s="17"/>
      <c r="R23" s="17"/>
    </row>
    <row r="24" spans="1:19">
      <c r="A24" s="4">
        <f t="shared" si="1"/>
        <v>17</v>
      </c>
      <c r="B24" s="4" t="str">
        <f t="shared" si="0"/>
        <v>53</v>
      </c>
      <c r="C24" s="4" t="str">
        <f t="shared" si="2"/>
        <v>0</v>
      </c>
      <c r="D24" s="4">
        <f t="shared" si="4"/>
        <v>1</v>
      </c>
      <c r="E24" s="4" t="str">
        <f ca="1">INDIRECT(CONCATENATE("l",D24))</f>
        <v xml:space="preserve"> </v>
      </c>
      <c r="F24" s="200"/>
      <c r="G24" s="14" t="str">
        <f ca="1">IF(D25&gt;1,"",INDIRECT(CONCATENATE("r",D24)))</f>
        <v xml:space="preserve"> </v>
      </c>
      <c r="H24" s="4" t="str">
        <f ca="1">CONCATENATE(F23,G23,G24,G25,"")</f>
        <v xml:space="preserve">      </v>
      </c>
      <c r="I24" s="4"/>
      <c r="J24" s="3"/>
      <c r="K24" s="3"/>
      <c r="L24" s="17"/>
      <c r="M24" s="17"/>
      <c r="N24" s="17"/>
      <c r="O24" s="17"/>
      <c r="P24" s="17"/>
      <c r="Q24" s="17"/>
      <c r="R24" s="17"/>
    </row>
    <row r="25" spans="1:19">
      <c r="A25" s="4">
        <f t="shared" si="1"/>
        <v>18</v>
      </c>
      <c r="B25" s="4" t="str">
        <f t="shared" si="0"/>
        <v>53</v>
      </c>
      <c r="C25" s="4" t="str">
        <f t="shared" si="2"/>
        <v>0</v>
      </c>
      <c r="D25" s="4">
        <f t="shared" si="4"/>
        <v>1</v>
      </c>
      <c r="E25" s="4" t="str">
        <f ca="1">INDIRECT(CONCATENATE("m",D25))</f>
        <v xml:space="preserve"> </v>
      </c>
      <c r="F25" s="200"/>
      <c r="G25" s="14" t="str">
        <f ca="1">INDIRECT(CONCATENATE("r",D25))</f>
        <v xml:space="preserve"> </v>
      </c>
      <c r="H25" s="4"/>
      <c r="I25" s="4"/>
      <c r="J25" s="3"/>
      <c r="K25" s="3"/>
      <c r="L25" s="17"/>
      <c r="M25" s="17"/>
      <c r="N25" s="17"/>
      <c r="O25" s="17"/>
      <c r="P25" s="17"/>
      <c r="Q25" s="17"/>
      <c r="R25" s="17"/>
    </row>
    <row r="26" spans="1:19">
      <c r="A26" s="4"/>
      <c r="B26" s="4"/>
      <c r="C26" s="4"/>
      <c r="D26" s="4">
        <f>SUM(D11:D25)</f>
        <v>15</v>
      </c>
      <c r="E26" s="4"/>
      <c r="F26" s="12"/>
      <c r="G26" s="15"/>
      <c r="H26" s="4"/>
      <c r="I26" s="4"/>
      <c r="J26" s="3"/>
      <c r="K26" s="3"/>
      <c r="L26" s="17"/>
      <c r="M26" s="17"/>
      <c r="N26" s="17"/>
      <c r="O26" s="17"/>
      <c r="P26" s="17"/>
      <c r="Q26" s="17"/>
      <c r="R26" s="17"/>
    </row>
    <row r="27" spans="1:19">
      <c r="A27" s="4"/>
      <c r="B27" s="4"/>
      <c r="C27" s="4"/>
      <c r="D27" s="4"/>
      <c r="E27" s="4"/>
      <c r="F27" s="12"/>
      <c r="G27" s="15"/>
      <c r="H27" s="15" t="str">
        <f ca="1">TRIM(CONCATENATE(H24,H21,H18,H15,H12,H9,""))</f>
        <v>Elli Üç</v>
      </c>
      <c r="I27" s="4"/>
      <c r="J27" s="3"/>
      <c r="K27" s="18" t="str">
        <f ca="1">IF(H27&lt;&gt;"",H27&amp;" "&amp;H2,"")</f>
        <v>Elli Üç TL</v>
      </c>
      <c r="L27" s="17"/>
      <c r="M27" s="17"/>
      <c r="N27" s="17"/>
      <c r="O27" s="17"/>
      <c r="P27" s="17"/>
      <c r="Q27" s="17"/>
      <c r="R27" s="17"/>
    </row>
    <row r="28" spans="1:19">
      <c r="A28" s="13" t="str">
        <f>IF(F6=1,MID(B6,FIND(",",B6)+1,12),0)</f>
        <v>28</v>
      </c>
      <c r="B28" s="4"/>
      <c r="C28" s="4"/>
      <c r="D28" s="4"/>
      <c r="E28" s="4"/>
      <c r="F28" s="12"/>
      <c r="G28" s="4"/>
      <c r="H28" s="4"/>
      <c r="I28" s="4"/>
      <c r="J28" s="3"/>
      <c r="K28" s="3"/>
      <c r="L28" s="17"/>
      <c r="M28" s="17"/>
      <c r="N28" s="17"/>
      <c r="O28" s="17"/>
      <c r="P28" s="17"/>
      <c r="Q28" s="17"/>
      <c r="R28" s="17"/>
    </row>
    <row r="29" spans="1:19">
      <c r="A29" s="4">
        <v>1</v>
      </c>
      <c r="B29" s="4" t="str">
        <f t="shared" ref="B29:B40" si="5">RIGHT($A$28,A29)</f>
        <v>8</v>
      </c>
      <c r="C29" s="4" t="str">
        <f>B29</f>
        <v>8</v>
      </c>
      <c r="D29" s="4">
        <f>B29+1</f>
        <v>9</v>
      </c>
      <c r="E29" s="4" t="str">
        <f ca="1">INDIRECT(CONCATENATE("k",D29))</f>
        <v xml:space="preserve"> Sekiz</v>
      </c>
      <c r="F29" s="12" t="str">
        <f ca="1">E31&amp;E30&amp;E29</f>
        <v xml:space="preserve">  Yirmi Sekiz</v>
      </c>
      <c r="G29" s="14" t="str">
        <f ca="1">INDIRECT(CONCATENATE("k",D29))</f>
        <v xml:space="preserve"> Sekiz</v>
      </c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</row>
    <row r="30" spans="1:19">
      <c r="A30" s="4">
        <f t="shared" ref="A30:A40" si="6">A29+1</f>
        <v>2</v>
      </c>
      <c r="B30" s="4" t="str">
        <f t="shared" si="5"/>
        <v>28</v>
      </c>
      <c r="C30" s="15" t="str">
        <f t="shared" ref="C30:C40" si="7">IF(B30=B29,"0",B30)</f>
        <v>28</v>
      </c>
      <c r="D30" s="4">
        <f t="shared" ref="D30:D39" si="8">MID(C30,1,1)+1</f>
        <v>3</v>
      </c>
      <c r="E30" s="4" t="str">
        <f ca="1">INDIRECT(CONCATENATE("l",D30))</f>
        <v xml:space="preserve"> Yirmi</v>
      </c>
      <c r="F30" s="12"/>
      <c r="G30" s="14" t="str">
        <f ca="1">INDIRECT(CONCATENATE("l",D30))</f>
        <v xml:space="preserve"> Yirmi</v>
      </c>
      <c r="H30" s="4" t="str">
        <f ca="1">F29</f>
        <v xml:space="preserve">  Yirmi Sekiz</v>
      </c>
      <c r="I30" s="4"/>
      <c r="J30" s="3"/>
      <c r="K30" s="3"/>
      <c r="L30" s="3"/>
      <c r="M30" s="3"/>
      <c r="N30" s="3"/>
      <c r="O30" s="3"/>
      <c r="P30" s="3"/>
      <c r="Q30" s="3"/>
      <c r="R30" s="3"/>
    </row>
    <row r="31" spans="1:19">
      <c r="A31" s="4">
        <f t="shared" si="6"/>
        <v>3</v>
      </c>
      <c r="B31" s="4" t="str">
        <f t="shared" si="5"/>
        <v>28</v>
      </c>
      <c r="C31" s="4" t="str">
        <f t="shared" si="7"/>
        <v>0</v>
      </c>
      <c r="D31" s="4">
        <f t="shared" si="8"/>
        <v>1</v>
      </c>
      <c r="E31" s="4" t="str">
        <f ca="1">INDIRECT(CONCATENATE("m",D31))</f>
        <v xml:space="preserve"> </v>
      </c>
      <c r="F31" s="12"/>
      <c r="G31" s="14" t="str">
        <f ca="1">INDIRECT(CONCATENATE("m",D31))</f>
        <v xml:space="preserve"> </v>
      </c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4">
        <f t="shared" si="6"/>
        <v>4</v>
      </c>
      <c r="B32" s="4" t="str">
        <f t="shared" si="5"/>
        <v>28</v>
      </c>
      <c r="C32" s="4" t="str">
        <f t="shared" si="7"/>
        <v>0</v>
      </c>
      <c r="D32" s="4">
        <f t="shared" si="8"/>
        <v>1</v>
      </c>
      <c r="E32" s="4" t="str">
        <f ca="1">IF(D41&lt;11,"",INDIRECT(CONCATENATE("k",D32)))</f>
        <v/>
      </c>
      <c r="F32" s="12" t="str">
        <f ca="1">E34&amp;E33&amp;E32</f>
        <v xml:space="preserve">  </v>
      </c>
      <c r="G32" s="14" t="str">
        <f ca="1">IF(D33&gt;1,"",IF(D34&gt;1,"",INDIRECT(CONCATENATE("n",D32))))</f>
        <v xml:space="preserve"> </v>
      </c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4">
        <f t="shared" si="6"/>
        <v>5</v>
      </c>
      <c r="B33" s="4" t="str">
        <f t="shared" si="5"/>
        <v>28</v>
      </c>
      <c r="C33" s="4" t="str">
        <f t="shared" si="7"/>
        <v>0</v>
      </c>
      <c r="D33" s="4">
        <f t="shared" si="8"/>
        <v>1</v>
      </c>
      <c r="E33" s="4" t="str">
        <f ca="1">INDIRECT(CONCATENATE("l",D33))</f>
        <v xml:space="preserve"> </v>
      </c>
      <c r="F33" s="12"/>
      <c r="G33" s="14" t="str">
        <f ca="1">IF(D34&gt;1,"",INDIRECT(CONCATENATE("n",D33)))</f>
        <v xml:space="preserve"> </v>
      </c>
      <c r="H33" s="4" t="str">
        <f ca="1">CONCATENATE(F32,G32,G33,G34,"")</f>
        <v xml:space="preserve">     </v>
      </c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4">
        <f t="shared" si="6"/>
        <v>6</v>
      </c>
      <c r="B34" s="4" t="str">
        <f t="shared" si="5"/>
        <v>28</v>
      </c>
      <c r="C34" s="4" t="str">
        <f t="shared" si="7"/>
        <v>0</v>
      </c>
      <c r="D34" s="4">
        <f t="shared" si="8"/>
        <v>1</v>
      </c>
      <c r="E34" s="4" t="str">
        <f ca="1">INDIRECT(CONCATENATE("m",D34))</f>
        <v xml:space="preserve"> </v>
      </c>
      <c r="F34" s="12"/>
      <c r="G34" s="14" t="str">
        <f ca="1">INDIRECT(CONCATENATE("n",D34))</f>
        <v xml:space="preserve"> </v>
      </c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4">
        <f t="shared" si="6"/>
        <v>7</v>
      </c>
      <c r="B35" s="4" t="str">
        <f t="shared" si="5"/>
        <v>28</v>
      </c>
      <c r="C35" s="4" t="str">
        <f t="shared" si="7"/>
        <v>0</v>
      </c>
      <c r="D35" s="4">
        <f t="shared" si="8"/>
        <v>1</v>
      </c>
      <c r="E35" s="4" t="str">
        <f ca="1">INDIRECT(CONCATENATE("k",D35))</f>
        <v xml:space="preserve"> </v>
      </c>
      <c r="F35" s="12" t="str">
        <f ca="1">E37&amp;E36&amp;E35</f>
        <v xml:space="preserve">   </v>
      </c>
      <c r="G35" s="14" t="str">
        <f ca="1">IF(D36&gt;1,"",IF(D37&gt;1,"",INDIRECT(CONCATENATE("o",D35))))</f>
        <v xml:space="preserve"> 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4">
        <f t="shared" si="6"/>
        <v>8</v>
      </c>
      <c r="B36" s="4" t="str">
        <f t="shared" si="5"/>
        <v>28</v>
      </c>
      <c r="C36" s="4" t="str">
        <f t="shared" si="7"/>
        <v>0</v>
      </c>
      <c r="D36" s="4">
        <f t="shared" si="8"/>
        <v>1</v>
      </c>
      <c r="E36" s="4" t="str">
        <f ca="1">INDIRECT(CONCATENATE("l",D36))</f>
        <v xml:space="preserve"> </v>
      </c>
      <c r="F36" s="12"/>
      <c r="G36" s="14" t="str">
        <f ca="1">IF(D37&gt;1,"",INDIRECT(CONCATENATE("o",D36)))</f>
        <v xml:space="preserve"> </v>
      </c>
      <c r="H36" s="4" t="str">
        <f ca="1">CONCATENATE(F35,G35,G36,G37,"")</f>
        <v xml:space="preserve">      </v>
      </c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4">
        <f t="shared" si="6"/>
        <v>9</v>
      </c>
      <c r="B37" s="4" t="str">
        <f t="shared" si="5"/>
        <v>28</v>
      </c>
      <c r="C37" s="4" t="str">
        <f t="shared" si="7"/>
        <v>0</v>
      </c>
      <c r="D37" s="4">
        <f t="shared" si="8"/>
        <v>1</v>
      </c>
      <c r="E37" s="4" t="str">
        <f ca="1">INDIRECT(CONCATENATE("m",D37))</f>
        <v xml:space="preserve"> </v>
      </c>
      <c r="F37" s="12"/>
      <c r="G37" s="14" t="str">
        <f ca="1">INDIRECT(CONCATENATE("o",D37))</f>
        <v xml:space="preserve"> </v>
      </c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4">
        <f t="shared" si="6"/>
        <v>10</v>
      </c>
      <c r="B38" s="4" t="str">
        <f t="shared" si="5"/>
        <v>28</v>
      </c>
      <c r="C38" s="4" t="str">
        <f t="shared" si="7"/>
        <v>0</v>
      </c>
      <c r="D38" s="4">
        <f t="shared" si="8"/>
        <v>1</v>
      </c>
      <c r="E38" s="4" t="str">
        <f ca="1">INDIRECT(CONCATENATE("k",D38))</f>
        <v xml:space="preserve"> </v>
      </c>
      <c r="F38" s="200" t="str">
        <f ca="1">E40&amp;E39&amp;E38</f>
        <v xml:space="preserve">   </v>
      </c>
      <c r="G38" s="14" t="str">
        <f ca="1">IF(D39&gt;1,"",IF(D40&gt;1,"",INDIRECT(CONCATENATE("p",D38,))))</f>
        <v xml:space="preserve"> </v>
      </c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4">
        <f t="shared" si="6"/>
        <v>11</v>
      </c>
      <c r="B39" s="4" t="str">
        <f t="shared" si="5"/>
        <v>28</v>
      </c>
      <c r="C39" s="4" t="str">
        <f t="shared" si="7"/>
        <v>0</v>
      </c>
      <c r="D39" s="4">
        <f t="shared" si="8"/>
        <v>1</v>
      </c>
      <c r="E39" s="4" t="str">
        <f ca="1">INDIRECT(CONCATENATE("l",D39))</f>
        <v xml:space="preserve"> </v>
      </c>
      <c r="F39" s="200"/>
      <c r="G39" s="14" t="str">
        <f ca="1">IF(D40&gt;1,"",INDIRECT(CONCATENATE("p",D39)))</f>
        <v xml:space="preserve"> </v>
      </c>
      <c r="H39" s="4" t="str">
        <f ca="1">CONCATENATE(F38,G38,G39,G40,"")</f>
        <v xml:space="preserve">      </v>
      </c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4">
        <f t="shared" si="6"/>
        <v>12</v>
      </c>
      <c r="B40" s="4" t="str">
        <f t="shared" si="5"/>
        <v>28</v>
      </c>
      <c r="C40" s="4" t="str">
        <f t="shared" si="7"/>
        <v>0</v>
      </c>
      <c r="D40" s="4">
        <f>IF(C40&gt;0,MID(C40,1,1),"")+1</f>
        <v>1</v>
      </c>
      <c r="E40" s="4" t="str">
        <f ca="1">INDIRECT(CONCATENATE("m",D40))</f>
        <v xml:space="preserve"> </v>
      </c>
      <c r="F40" s="200"/>
      <c r="G40" s="14" t="str">
        <f ca="1">INDIRECT(CONCATENATE("p",D40))</f>
        <v xml:space="preserve"> </v>
      </c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3"/>
      <c r="B41" s="3"/>
      <c r="C41" s="3"/>
      <c r="D41" s="3">
        <f>SUM(D32:D40)</f>
        <v>9</v>
      </c>
      <c r="E41" s="3"/>
      <c r="F41" s="19"/>
      <c r="G41" s="3"/>
      <c r="H41" s="15" t="str">
        <f ca="1">TRIM(CONCATENATE(H39,H36,H33,H30,""))</f>
        <v>Yirmi Sekiz</v>
      </c>
      <c r="I41" s="3"/>
      <c r="J41" s="3"/>
      <c r="K41" s="18" t="str">
        <f ca="1">IF(H41&lt;&gt;"",H41&amp;" "&amp;I2,"")</f>
        <v>Yirmi Sekiz Krş</v>
      </c>
      <c r="L41" s="3"/>
      <c r="M41" s="3"/>
      <c r="N41" s="3"/>
      <c r="O41" s="3"/>
      <c r="P41" s="3"/>
      <c r="Q41" s="3"/>
      <c r="R41" s="3"/>
      <c r="S41" s="3"/>
    </row>
    <row r="42" spans="1:19">
      <c r="A42" s="3"/>
      <c r="B42" s="3"/>
      <c r="C42" s="3"/>
      <c r="D42" s="3"/>
      <c r="E42" s="3"/>
      <c r="F42" s="19"/>
      <c r="G42" s="3"/>
      <c r="H42" s="3"/>
      <c r="I42" s="3"/>
      <c r="J42" s="3"/>
      <c r="K42" s="3" t="str">
        <f>IF(H2&lt;&gt;"",", "," &lt;virgül&gt; ")</f>
        <v xml:space="preserve">, </v>
      </c>
      <c r="L42" s="3"/>
      <c r="M42" s="3"/>
      <c r="N42" s="3"/>
      <c r="O42" s="3"/>
      <c r="P42" s="3"/>
      <c r="Q42" s="3"/>
      <c r="R42" s="3"/>
      <c r="S42" s="3"/>
    </row>
    <row r="43" spans="1:19">
      <c r="A43" s="3"/>
      <c r="B43" s="7" t="s">
        <v>22</v>
      </c>
      <c r="C43" s="3"/>
      <c r="D43" s="3"/>
      <c r="E43" s="3"/>
      <c r="F43" s="19"/>
      <c r="G43" s="3"/>
      <c r="H43" s="3"/>
      <c r="I43" s="3"/>
      <c r="J43" s="3"/>
      <c r="K43" s="20" t="str">
        <f ca="1">"#"&amp;IF(K27&lt;&gt;"",IF(K41&lt;&gt;"",TRIM(K27)&amp;K42,TRIM(K27)&amp;"."),"")&amp;IF(K41&lt;&gt;"",TRIM(K41)&amp;".","")&amp;"#"</f>
        <v>#Elli Üç TL, Yirmi Sekiz Krş.#</v>
      </c>
      <c r="L43" s="3"/>
      <c r="M43" s="3"/>
      <c r="N43" s="3"/>
      <c r="O43" s="3"/>
      <c r="P43" s="3"/>
      <c r="Q43" s="3"/>
      <c r="R43" s="3"/>
      <c r="S43" s="3"/>
    </row>
    <row r="44" spans="1:19">
      <c r="K44" s="3"/>
    </row>
    <row r="45" spans="1:19">
      <c r="K45" s="3"/>
    </row>
    <row r="46" spans="1:19">
      <c r="K46" s="3"/>
    </row>
    <row r="47" spans="1:19">
      <c r="K47" s="3"/>
    </row>
    <row r="48" spans="1:19">
      <c r="K48" s="3"/>
    </row>
    <row r="49" spans="11:11">
      <c r="K49" s="3"/>
    </row>
    <row r="50" spans="11:11">
      <c r="K50" s="3"/>
    </row>
    <row r="51" spans="11:11">
      <c r="K51" s="3"/>
    </row>
    <row r="52" spans="11:11">
      <c r="K52" s="3"/>
    </row>
    <row r="53" spans="11:11">
      <c r="K53" s="3"/>
    </row>
    <row r="54" spans="11:11">
      <c r="K54" s="3"/>
    </row>
    <row r="55" spans="11:11">
      <c r="K55" s="3"/>
    </row>
    <row r="56" spans="11:11">
      <c r="K56" s="3"/>
    </row>
    <row r="57" spans="11:11">
      <c r="K57" s="3"/>
    </row>
  </sheetData>
  <mergeCells count="8">
    <mergeCell ref="B1:F1"/>
    <mergeCell ref="F23:F25"/>
    <mergeCell ref="H6:I6"/>
    <mergeCell ref="F38:F40"/>
    <mergeCell ref="B3:I3"/>
    <mergeCell ref="B4:I4"/>
    <mergeCell ref="F17:F19"/>
    <mergeCell ref="F20:F22"/>
  </mergeCells>
  <phoneticPr fontId="12" type="noConversion"/>
  <pageMargins left="0.75" right="0.75" top="1" bottom="1" header="0.5" footer="0.5"/>
  <pageSetup orientation="portrait" horizontalDpi="24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8">
    <tabColor indexed="47"/>
  </sheetPr>
  <dimension ref="A1:S57"/>
  <sheetViews>
    <sheetView workbookViewId="0">
      <selection activeCell="T29" sqref="T29"/>
    </sheetView>
  </sheetViews>
  <sheetFormatPr defaultRowHeight="12.75"/>
  <cols>
    <col min="1" max="5" width="7" style="5" customWidth="1"/>
    <col min="6" max="6" width="7" style="21" customWidth="1"/>
    <col min="7" max="10" width="7" style="5" customWidth="1"/>
    <col min="11" max="11" width="16.28515625" style="5" customWidth="1"/>
    <col min="12" max="18" width="8.7109375" style="5" customWidth="1"/>
    <col min="19" max="16384" width="9.140625" style="5"/>
  </cols>
  <sheetData>
    <row r="1" spans="1:18">
      <c r="A1" s="3"/>
      <c r="B1" s="198"/>
      <c r="C1" s="199"/>
      <c r="D1" s="199"/>
      <c r="E1" s="199"/>
      <c r="F1" s="199"/>
      <c r="G1" s="3"/>
      <c r="H1" s="3"/>
      <c r="I1" s="3"/>
      <c r="J1" s="4">
        <v>1</v>
      </c>
      <c r="K1" s="4" t="s">
        <v>21</v>
      </c>
      <c r="L1" s="4" t="s">
        <v>21</v>
      </c>
      <c r="M1" s="4" t="s">
        <v>21</v>
      </c>
      <c r="N1" s="4" t="s">
        <v>21</v>
      </c>
      <c r="O1" s="4" t="s">
        <v>21</v>
      </c>
      <c r="P1" s="4" t="s">
        <v>21</v>
      </c>
      <c r="Q1" s="4" t="s">
        <v>21</v>
      </c>
      <c r="R1" s="4" t="s">
        <v>21</v>
      </c>
    </row>
    <row r="2" spans="1:18" ht="21">
      <c r="A2" s="6"/>
      <c r="B2" s="6"/>
      <c r="C2" s="7" t="s">
        <v>22</v>
      </c>
      <c r="D2" s="6"/>
      <c r="E2" s="6"/>
      <c r="F2" s="8"/>
      <c r="G2" s="9" t="s">
        <v>23</v>
      </c>
      <c r="H2" s="10" t="s">
        <v>17</v>
      </c>
      <c r="I2" s="10" t="s">
        <v>24</v>
      </c>
      <c r="J2" s="4">
        <v>2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</row>
    <row r="3" spans="1:18">
      <c r="A3" s="11" t="s">
        <v>33</v>
      </c>
      <c r="B3" s="202" t="e">
        <f>#REF!</f>
        <v>#REF!</v>
      </c>
      <c r="C3" s="203"/>
      <c r="D3" s="203"/>
      <c r="E3" s="203"/>
      <c r="F3" s="203"/>
      <c r="G3" s="203"/>
      <c r="H3" s="203"/>
      <c r="I3" s="204"/>
      <c r="J3" s="4">
        <v>3</v>
      </c>
      <c r="K3" s="4" t="s">
        <v>34</v>
      </c>
      <c r="L3" s="4" t="s">
        <v>35</v>
      </c>
      <c r="M3" s="4" t="s">
        <v>36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</row>
    <row r="4" spans="1:18" ht="22.5" customHeight="1">
      <c r="A4" s="11" t="s">
        <v>37</v>
      </c>
      <c r="B4" s="205" t="e">
        <f ca="1">K43</f>
        <v>#REF!</v>
      </c>
      <c r="C4" s="206"/>
      <c r="D4" s="206"/>
      <c r="E4" s="206"/>
      <c r="F4" s="206"/>
      <c r="G4" s="206"/>
      <c r="H4" s="206"/>
      <c r="I4" s="207"/>
      <c r="J4" s="4">
        <v>4</v>
      </c>
      <c r="K4" s="4" t="s">
        <v>38</v>
      </c>
      <c r="L4" s="4" t="s">
        <v>39</v>
      </c>
      <c r="M4" s="4" t="s">
        <v>40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</row>
    <row r="5" spans="1:18">
      <c r="A5" s="4"/>
      <c r="B5" s="4"/>
      <c r="C5" s="4"/>
      <c r="D5" s="4"/>
      <c r="E5" s="4"/>
      <c r="F5" s="12"/>
      <c r="G5" s="4"/>
      <c r="H5" s="4"/>
      <c r="I5" s="4"/>
      <c r="J5" s="4">
        <v>5</v>
      </c>
      <c r="K5" s="4" t="s">
        <v>41</v>
      </c>
      <c r="L5" s="4" t="s">
        <v>42</v>
      </c>
      <c r="M5" s="4" t="s">
        <v>43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>
      <c r="A6" s="4"/>
      <c r="B6" s="3" t="e">
        <f>IF(G6=1,TEXT(B3,"0,00"),VALUE(B3))</f>
        <v>#REF!</v>
      </c>
      <c r="C6" s="4"/>
      <c r="D6" s="4"/>
      <c r="E6" s="4"/>
      <c r="F6" s="12" t="e">
        <f>IF(INT(B3)=B3,0,1)</f>
        <v>#REF!</v>
      </c>
      <c r="G6" s="4">
        <v>1</v>
      </c>
      <c r="H6" s="201" t="str">
        <f>IF(OR(IF(H2&lt;&gt;"",1),IF(I2&lt;&gt;"",1))=TRUE,"PARA BİRİMİ","SAYI")</f>
        <v>PARA BİRİMİ</v>
      </c>
      <c r="I6" s="201"/>
      <c r="J6" s="4">
        <v>6</v>
      </c>
      <c r="K6" s="4" t="s">
        <v>44</v>
      </c>
      <c r="L6" s="4" t="s">
        <v>45</v>
      </c>
      <c r="M6" s="4" t="s">
        <v>46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</row>
    <row r="7" spans="1:18">
      <c r="A7" s="13" t="e">
        <f>IF(F6=1,MID(B6,1,FIND(",",B6)-1),B3)</f>
        <v>#REF!</v>
      </c>
      <c r="B7" s="4"/>
      <c r="C7" s="4"/>
      <c r="D7" s="4"/>
      <c r="E7" s="4"/>
      <c r="F7" s="12"/>
      <c r="G7" s="4"/>
      <c r="H7" s="4"/>
      <c r="I7" s="4"/>
      <c r="J7" s="4">
        <v>7</v>
      </c>
      <c r="K7" s="4" t="s">
        <v>47</v>
      </c>
      <c r="L7" s="4" t="s">
        <v>48</v>
      </c>
      <c r="M7" s="4" t="s">
        <v>49</v>
      </c>
      <c r="N7" s="4" t="s">
        <v>28</v>
      </c>
      <c r="O7" s="4" t="s">
        <v>29</v>
      </c>
      <c r="P7" s="4" t="s">
        <v>30</v>
      </c>
      <c r="Q7" s="4" t="s">
        <v>31</v>
      </c>
      <c r="R7" s="4" t="s">
        <v>32</v>
      </c>
    </row>
    <row r="8" spans="1:18">
      <c r="A8" s="4">
        <v>1</v>
      </c>
      <c r="B8" s="4" t="e">
        <f t="shared" ref="B8:B25" si="0">RIGHT($A$7,A8)</f>
        <v>#REF!</v>
      </c>
      <c r="C8" s="4" t="e">
        <f>B8</f>
        <v>#REF!</v>
      </c>
      <c r="D8" s="4" t="e">
        <f>B8+1</f>
        <v>#REF!</v>
      </c>
      <c r="E8" s="4" t="e">
        <f ca="1">INDIRECT(CONCATENATE("k",D8))</f>
        <v>#REF!</v>
      </c>
      <c r="F8" s="12" t="e">
        <f ca="1">E10&amp;E9&amp;E8</f>
        <v>#REF!</v>
      </c>
      <c r="G8" s="14" t="e">
        <f ca="1">INDIRECT(CONCATENATE("k",D8))</f>
        <v>#REF!</v>
      </c>
      <c r="H8" s="4"/>
      <c r="I8" s="4"/>
      <c r="J8" s="4">
        <v>8</v>
      </c>
      <c r="K8" s="4" t="s">
        <v>50</v>
      </c>
      <c r="L8" s="4" t="s">
        <v>51</v>
      </c>
      <c r="M8" s="4" t="s">
        <v>52</v>
      </c>
      <c r="N8" s="4" t="s">
        <v>28</v>
      </c>
      <c r="O8" s="4" t="s">
        <v>29</v>
      </c>
      <c r="P8" s="4" t="s">
        <v>30</v>
      </c>
      <c r="Q8" s="4" t="s">
        <v>31</v>
      </c>
      <c r="R8" s="4" t="s">
        <v>32</v>
      </c>
    </row>
    <row r="9" spans="1:18">
      <c r="A9" s="4">
        <f t="shared" ref="A9:A25" si="1">A8+1</f>
        <v>2</v>
      </c>
      <c r="B9" s="4" t="e">
        <f t="shared" si="0"/>
        <v>#REF!</v>
      </c>
      <c r="C9" s="15" t="e">
        <f t="shared" ref="C9:C25" si="2">IF(B9=B8,"0",B9)</f>
        <v>#REF!</v>
      </c>
      <c r="D9" s="4" t="e">
        <f t="shared" ref="D9:D18" si="3">MID(C9,1,1)+1</f>
        <v>#REF!</v>
      </c>
      <c r="E9" s="4" t="e">
        <f ca="1">INDIRECT(CONCATENATE("l",D9))</f>
        <v>#REF!</v>
      </c>
      <c r="F9" s="12"/>
      <c r="G9" s="14" t="e">
        <f ca="1">INDIRECT(CONCATENATE("l",D9))</f>
        <v>#REF!</v>
      </c>
      <c r="H9" s="4" t="e">
        <f ca="1">F8</f>
        <v>#REF!</v>
      </c>
      <c r="I9" s="4"/>
      <c r="J9" s="4">
        <v>9</v>
      </c>
      <c r="K9" s="4" t="s">
        <v>53</v>
      </c>
      <c r="L9" s="4" t="s">
        <v>54</v>
      </c>
      <c r="M9" s="4" t="s">
        <v>55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</row>
    <row r="10" spans="1:18">
      <c r="A10" s="4">
        <f t="shared" si="1"/>
        <v>3</v>
      </c>
      <c r="B10" s="4" t="e">
        <f t="shared" si="0"/>
        <v>#REF!</v>
      </c>
      <c r="C10" s="4" t="e">
        <f t="shared" si="2"/>
        <v>#REF!</v>
      </c>
      <c r="D10" s="4" t="e">
        <f t="shared" si="3"/>
        <v>#REF!</v>
      </c>
      <c r="E10" s="4" t="e">
        <f ca="1">INDIRECT(CONCATENATE("m",D10))</f>
        <v>#REF!</v>
      </c>
      <c r="F10" s="12"/>
      <c r="G10" s="14" t="e">
        <f ca="1">INDIRECT(CONCATENATE("m",D10))</f>
        <v>#REF!</v>
      </c>
      <c r="H10" s="4"/>
      <c r="I10" s="4"/>
      <c r="J10" s="4">
        <v>10</v>
      </c>
      <c r="K10" s="4" t="s">
        <v>56</v>
      </c>
      <c r="L10" s="4" t="s">
        <v>57</v>
      </c>
      <c r="M10" s="4" t="s">
        <v>58</v>
      </c>
      <c r="N10" s="4" t="s">
        <v>28</v>
      </c>
      <c r="O10" s="4" t="s">
        <v>29</v>
      </c>
      <c r="P10" s="4" t="s">
        <v>30</v>
      </c>
      <c r="Q10" s="4" t="s">
        <v>31</v>
      </c>
      <c r="R10" s="4" t="s">
        <v>32</v>
      </c>
    </row>
    <row r="11" spans="1:18">
      <c r="A11" s="4">
        <f t="shared" si="1"/>
        <v>4</v>
      </c>
      <c r="B11" s="4" t="e">
        <f t="shared" si="0"/>
        <v>#REF!</v>
      </c>
      <c r="C11" s="4" t="e">
        <f t="shared" si="2"/>
        <v>#REF!</v>
      </c>
      <c r="D11" s="4" t="e">
        <f t="shared" si="3"/>
        <v>#REF!</v>
      </c>
      <c r="E11" s="4" t="e">
        <f ca="1">IF(D26&lt;17,"",INDIRECT(CONCATENATE("k",D11)))</f>
        <v>#REF!</v>
      </c>
      <c r="F11" s="12" t="e">
        <f ca="1">E13&amp;E12&amp;E11</f>
        <v>#REF!</v>
      </c>
      <c r="G11" s="14" t="e">
        <f ca="1">IF(D12&gt;1,"",IF(D13&gt;1,"",INDIRECT(CONCATENATE("n",D11))))</f>
        <v>#REF!</v>
      </c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4">
        <f t="shared" si="1"/>
        <v>5</v>
      </c>
      <c r="B12" s="4" t="e">
        <f t="shared" si="0"/>
        <v>#REF!</v>
      </c>
      <c r="C12" s="4" t="e">
        <f t="shared" si="2"/>
        <v>#REF!</v>
      </c>
      <c r="D12" s="4" t="e">
        <f t="shared" si="3"/>
        <v>#REF!</v>
      </c>
      <c r="E12" s="4" t="e">
        <f ca="1">INDIRECT(CONCATENATE("l",D12))</f>
        <v>#REF!</v>
      </c>
      <c r="F12" s="12"/>
      <c r="G12" s="14" t="e">
        <f ca="1">IF(D13&gt;1,"",INDIRECT(CONCATENATE("n",D12)))</f>
        <v>#REF!</v>
      </c>
      <c r="H12" s="4" t="e">
        <f ca="1">CONCATENATE(F11,G11,G12,G13,"")</f>
        <v>#REF!</v>
      </c>
      <c r="I12" s="4"/>
      <c r="J12" s="3"/>
      <c r="K12" s="7"/>
      <c r="L12" s="16"/>
      <c r="M12" s="16"/>
      <c r="N12" s="16"/>
      <c r="O12" s="16"/>
      <c r="P12" s="16"/>
      <c r="Q12" s="16"/>
      <c r="R12" s="16"/>
    </row>
    <row r="13" spans="1:18">
      <c r="A13" s="4">
        <f t="shared" si="1"/>
        <v>6</v>
      </c>
      <c r="B13" s="4" t="e">
        <f t="shared" si="0"/>
        <v>#REF!</v>
      </c>
      <c r="C13" s="4" t="e">
        <f t="shared" si="2"/>
        <v>#REF!</v>
      </c>
      <c r="D13" s="4" t="e">
        <f t="shared" si="3"/>
        <v>#REF!</v>
      </c>
      <c r="E13" s="4" t="e">
        <f ca="1">INDIRECT(CONCATENATE("m",D13))</f>
        <v>#REF!</v>
      </c>
      <c r="F13" s="12"/>
      <c r="G13" s="14" t="e">
        <f ca="1">INDIRECT(CONCATENATE("n",D13))</f>
        <v>#REF!</v>
      </c>
      <c r="H13" s="4"/>
      <c r="I13" s="4"/>
      <c r="J13" s="3"/>
      <c r="K13" s="3"/>
      <c r="L13" s="17"/>
      <c r="M13" s="17"/>
      <c r="N13" s="17"/>
      <c r="O13" s="17"/>
      <c r="P13" s="17"/>
      <c r="Q13" s="17"/>
      <c r="R13" s="17"/>
    </row>
    <row r="14" spans="1:18">
      <c r="A14" s="4">
        <f t="shared" si="1"/>
        <v>7</v>
      </c>
      <c r="B14" s="4" t="e">
        <f t="shared" si="0"/>
        <v>#REF!</v>
      </c>
      <c r="C14" s="4" t="e">
        <f t="shared" si="2"/>
        <v>#REF!</v>
      </c>
      <c r="D14" s="4" t="e">
        <f t="shared" si="3"/>
        <v>#REF!</v>
      </c>
      <c r="E14" s="4" t="e">
        <f ca="1">INDIRECT(CONCATENATE("k",D14))</f>
        <v>#REF!</v>
      </c>
      <c r="F14" s="12" t="e">
        <f ca="1">E16&amp;E15&amp;E14</f>
        <v>#REF!</v>
      </c>
      <c r="G14" s="14" t="e">
        <f ca="1">IF(D15&gt;1,"",IF(D16&gt;1,"",INDIRECT(CONCATENATE("o",D14))))</f>
        <v>#REF!</v>
      </c>
      <c r="H14" s="4"/>
      <c r="I14" s="4"/>
      <c r="J14" s="3"/>
      <c r="K14" s="3"/>
      <c r="L14" s="17"/>
      <c r="M14" s="17"/>
      <c r="N14" s="17"/>
      <c r="O14" s="17"/>
      <c r="P14" s="17"/>
      <c r="Q14" s="17"/>
      <c r="R14" s="17"/>
    </row>
    <row r="15" spans="1:18">
      <c r="A15" s="4">
        <f t="shared" si="1"/>
        <v>8</v>
      </c>
      <c r="B15" s="4" t="e">
        <f t="shared" si="0"/>
        <v>#REF!</v>
      </c>
      <c r="C15" s="4" t="e">
        <f t="shared" si="2"/>
        <v>#REF!</v>
      </c>
      <c r="D15" s="4" t="e">
        <f t="shared" si="3"/>
        <v>#REF!</v>
      </c>
      <c r="E15" s="4" t="e">
        <f ca="1">INDIRECT(CONCATENATE("l",D15))</f>
        <v>#REF!</v>
      </c>
      <c r="F15" s="12"/>
      <c r="G15" s="14" t="e">
        <f ca="1">IF(D16&gt;1,"",INDIRECT(CONCATENATE("o",D15)))</f>
        <v>#REF!</v>
      </c>
      <c r="H15" s="4" t="e">
        <f ca="1">CONCATENATE(F14,G14,G15,G16,"")</f>
        <v>#REF!</v>
      </c>
      <c r="I15" s="4"/>
      <c r="J15" s="3"/>
      <c r="K15" s="3"/>
      <c r="L15" s="17"/>
      <c r="M15" s="17"/>
      <c r="N15" s="17"/>
      <c r="O15" s="17"/>
      <c r="P15" s="17"/>
      <c r="Q15" s="17"/>
      <c r="R15" s="17"/>
    </row>
    <row r="16" spans="1:18">
      <c r="A16" s="4">
        <f t="shared" si="1"/>
        <v>9</v>
      </c>
      <c r="B16" s="4" t="e">
        <f t="shared" si="0"/>
        <v>#REF!</v>
      </c>
      <c r="C16" s="4" t="e">
        <f t="shared" si="2"/>
        <v>#REF!</v>
      </c>
      <c r="D16" s="4" t="e">
        <f t="shared" si="3"/>
        <v>#REF!</v>
      </c>
      <c r="E16" s="4" t="e">
        <f ca="1">INDIRECT(CONCATENATE("m",D16))</f>
        <v>#REF!</v>
      </c>
      <c r="F16" s="12"/>
      <c r="G16" s="14" t="e">
        <f ca="1">INDIRECT(CONCATENATE("o",D16))</f>
        <v>#REF!</v>
      </c>
      <c r="H16" s="4"/>
      <c r="I16" s="4"/>
      <c r="J16" s="3"/>
      <c r="K16" s="3"/>
      <c r="L16" s="17"/>
      <c r="M16" s="17"/>
      <c r="N16" s="17"/>
      <c r="O16" s="17"/>
      <c r="P16" s="17"/>
      <c r="Q16" s="17"/>
      <c r="R16" s="17"/>
    </row>
    <row r="17" spans="1:19">
      <c r="A17" s="4">
        <f t="shared" si="1"/>
        <v>10</v>
      </c>
      <c r="B17" s="4" t="e">
        <f t="shared" si="0"/>
        <v>#REF!</v>
      </c>
      <c r="C17" s="4" t="e">
        <f t="shared" si="2"/>
        <v>#REF!</v>
      </c>
      <c r="D17" s="4" t="e">
        <f t="shared" si="3"/>
        <v>#REF!</v>
      </c>
      <c r="E17" s="4" t="e">
        <f ca="1">INDIRECT(CONCATENATE("k",D17))</f>
        <v>#REF!</v>
      </c>
      <c r="F17" s="200" t="e">
        <f ca="1">E19&amp;E18&amp;E17</f>
        <v>#REF!</v>
      </c>
      <c r="G17" s="14" t="e">
        <f ca="1">IF(D18&gt;1,"",IF(D19&gt;1,"",INDIRECT(CONCATENATE("p",D17,))))</f>
        <v>#REF!</v>
      </c>
      <c r="H17" s="4"/>
      <c r="I17" s="4"/>
      <c r="J17" s="3"/>
      <c r="K17" s="3"/>
      <c r="L17" s="17"/>
      <c r="M17" s="17"/>
      <c r="N17" s="17"/>
      <c r="O17" s="17"/>
      <c r="P17" s="17"/>
      <c r="Q17" s="17"/>
      <c r="R17" s="17"/>
    </row>
    <row r="18" spans="1:19">
      <c r="A18" s="4">
        <f t="shared" si="1"/>
        <v>11</v>
      </c>
      <c r="B18" s="4" t="e">
        <f t="shared" si="0"/>
        <v>#REF!</v>
      </c>
      <c r="C18" s="4" t="e">
        <f t="shared" si="2"/>
        <v>#REF!</v>
      </c>
      <c r="D18" s="4" t="e">
        <f t="shared" si="3"/>
        <v>#REF!</v>
      </c>
      <c r="E18" s="4" t="e">
        <f ca="1">INDIRECT(CONCATENATE("l",D18))</f>
        <v>#REF!</v>
      </c>
      <c r="F18" s="200"/>
      <c r="G18" s="14" t="e">
        <f ca="1">IF(D19&gt;1,"",INDIRECT(CONCATENATE("p",D18)))</f>
        <v>#REF!</v>
      </c>
      <c r="H18" s="4" t="e">
        <f ca="1">CONCATENATE(F17,G17,G18,G19,"")</f>
        <v>#REF!</v>
      </c>
      <c r="I18" s="4"/>
      <c r="J18" s="3"/>
      <c r="K18" s="3"/>
      <c r="L18" s="17"/>
      <c r="M18" s="17"/>
      <c r="N18" s="17"/>
      <c r="O18" s="17"/>
      <c r="P18" s="17"/>
      <c r="Q18" s="17"/>
      <c r="R18" s="17"/>
    </row>
    <row r="19" spans="1:19">
      <c r="A19" s="4">
        <f t="shared" si="1"/>
        <v>12</v>
      </c>
      <c r="B19" s="4" t="e">
        <f t="shared" si="0"/>
        <v>#REF!</v>
      </c>
      <c r="C19" s="4" t="e">
        <f t="shared" si="2"/>
        <v>#REF!</v>
      </c>
      <c r="D19" s="4" t="e">
        <f t="shared" ref="D19:D25" si="4">IF(C19&gt;0,MID(C19,1,1),"")+1</f>
        <v>#REF!</v>
      </c>
      <c r="E19" s="4" t="e">
        <f ca="1">INDIRECT(CONCATENATE("m",D19))</f>
        <v>#REF!</v>
      </c>
      <c r="F19" s="200"/>
      <c r="G19" s="14" t="e">
        <f ca="1">INDIRECT(CONCATENATE("p",D19))</f>
        <v>#REF!</v>
      </c>
      <c r="H19" s="4"/>
      <c r="I19" s="4"/>
      <c r="J19" s="3"/>
      <c r="K19" s="3"/>
      <c r="L19" s="17"/>
      <c r="M19" s="17"/>
      <c r="N19" s="17"/>
      <c r="O19" s="17"/>
      <c r="P19" s="17"/>
      <c r="Q19" s="17"/>
      <c r="R19" s="17"/>
    </row>
    <row r="20" spans="1:19">
      <c r="A20" s="4">
        <f t="shared" si="1"/>
        <v>13</v>
      </c>
      <c r="B20" s="4" t="e">
        <f t="shared" si="0"/>
        <v>#REF!</v>
      </c>
      <c r="C20" s="4" t="e">
        <f t="shared" si="2"/>
        <v>#REF!</v>
      </c>
      <c r="D20" s="4" t="e">
        <f t="shared" si="4"/>
        <v>#REF!</v>
      </c>
      <c r="E20" s="4" t="e">
        <f ca="1">INDIRECT(CONCATENATE("k",D20))</f>
        <v>#REF!</v>
      </c>
      <c r="F20" s="200" t="e">
        <f ca="1">E22&amp;E21&amp;E20</f>
        <v>#REF!</v>
      </c>
      <c r="G20" s="14" t="e">
        <f ca="1">IF(D21&gt;1,"",IF(D22&gt;1,"",INDIRECT(CONCATENATE("q",D20))))</f>
        <v>#REF!</v>
      </c>
      <c r="H20" s="4"/>
      <c r="I20" s="4"/>
      <c r="J20" s="3"/>
      <c r="K20" s="3"/>
      <c r="L20" s="17"/>
      <c r="M20" s="17"/>
      <c r="N20" s="17"/>
      <c r="O20" s="17"/>
      <c r="P20" s="17"/>
      <c r="Q20" s="17"/>
      <c r="R20" s="17"/>
    </row>
    <row r="21" spans="1:19">
      <c r="A21" s="4">
        <f t="shared" si="1"/>
        <v>14</v>
      </c>
      <c r="B21" s="4" t="e">
        <f t="shared" si="0"/>
        <v>#REF!</v>
      </c>
      <c r="C21" s="4" t="e">
        <f t="shared" si="2"/>
        <v>#REF!</v>
      </c>
      <c r="D21" s="4" t="e">
        <f t="shared" si="4"/>
        <v>#REF!</v>
      </c>
      <c r="E21" s="4" t="e">
        <f ca="1">INDIRECT(CONCATENATE("l",D21))</f>
        <v>#REF!</v>
      </c>
      <c r="F21" s="200"/>
      <c r="G21" s="14" t="e">
        <f ca="1">IF(D22&gt;1,"",INDIRECT(CONCATENATE("q",D21)))</f>
        <v>#REF!</v>
      </c>
      <c r="H21" s="4" t="e">
        <f ca="1">CONCATENATE(F20,G20,G21,G22,"")</f>
        <v>#REF!</v>
      </c>
      <c r="I21" s="4"/>
      <c r="J21" s="3"/>
      <c r="K21" s="3"/>
      <c r="L21" s="17"/>
      <c r="M21" s="17"/>
      <c r="N21" s="17"/>
      <c r="O21" s="17"/>
      <c r="P21" s="17"/>
      <c r="Q21" s="17"/>
      <c r="R21" s="17"/>
    </row>
    <row r="22" spans="1:19">
      <c r="A22" s="4">
        <f t="shared" si="1"/>
        <v>15</v>
      </c>
      <c r="B22" s="4" t="e">
        <f t="shared" si="0"/>
        <v>#REF!</v>
      </c>
      <c r="C22" s="4" t="e">
        <f t="shared" si="2"/>
        <v>#REF!</v>
      </c>
      <c r="D22" s="4" t="e">
        <f t="shared" si="4"/>
        <v>#REF!</v>
      </c>
      <c r="E22" s="4" t="e">
        <f ca="1">INDIRECT(CONCATENATE("m",D22))</f>
        <v>#REF!</v>
      </c>
      <c r="F22" s="200"/>
      <c r="G22" s="14" t="e">
        <f ca="1">INDIRECT(CONCATENATE("q",D22))</f>
        <v>#REF!</v>
      </c>
      <c r="H22" s="4"/>
      <c r="I22" s="4"/>
      <c r="J22" s="3"/>
      <c r="K22" s="3"/>
      <c r="L22" s="17"/>
      <c r="M22" s="17"/>
      <c r="N22" s="17"/>
      <c r="O22" s="17"/>
      <c r="P22" s="17"/>
      <c r="Q22" s="17"/>
      <c r="R22" s="17"/>
    </row>
    <row r="23" spans="1:19">
      <c r="A23" s="4">
        <f t="shared" si="1"/>
        <v>16</v>
      </c>
      <c r="B23" s="4" t="e">
        <f t="shared" si="0"/>
        <v>#REF!</v>
      </c>
      <c r="C23" s="4" t="e">
        <f t="shared" si="2"/>
        <v>#REF!</v>
      </c>
      <c r="D23" s="4" t="e">
        <f t="shared" si="4"/>
        <v>#REF!</v>
      </c>
      <c r="E23" s="4" t="e">
        <f ca="1">INDIRECT(CONCATENATE("k",D23))</f>
        <v>#REF!</v>
      </c>
      <c r="F23" s="200" t="e">
        <f ca="1">E25&amp;E24&amp;E23</f>
        <v>#REF!</v>
      </c>
      <c r="G23" s="14" t="e">
        <f ca="1">IF(D24&gt;1,"",IF(D25&gt;1,"",INDIRECT(CONCATENATE("r",D23))))</f>
        <v>#REF!</v>
      </c>
      <c r="H23" s="4"/>
      <c r="I23" s="4"/>
      <c r="J23" s="3"/>
      <c r="K23" s="3"/>
      <c r="L23" s="17"/>
      <c r="M23" s="17"/>
      <c r="N23" s="17"/>
      <c r="O23" s="17"/>
      <c r="P23" s="17"/>
      <c r="Q23" s="17"/>
      <c r="R23" s="17"/>
    </row>
    <row r="24" spans="1:19">
      <c r="A24" s="4">
        <f t="shared" si="1"/>
        <v>17</v>
      </c>
      <c r="B24" s="4" t="e">
        <f t="shared" si="0"/>
        <v>#REF!</v>
      </c>
      <c r="C24" s="4" t="e">
        <f t="shared" si="2"/>
        <v>#REF!</v>
      </c>
      <c r="D24" s="4" t="e">
        <f t="shared" si="4"/>
        <v>#REF!</v>
      </c>
      <c r="E24" s="4" t="e">
        <f ca="1">INDIRECT(CONCATENATE("l",D24))</f>
        <v>#REF!</v>
      </c>
      <c r="F24" s="200"/>
      <c r="G24" s="14" t="e">
        <f ca="1">IF(D25&gt;1,"",INDIRECT(CONCATENATE("r",D24)))</f>
        <v>#REF!</v>
      </c>
      <c r="H24" s="4" t="e">
        <f ca="1">CONCATENATE(F23,G23,G24,G25,"")</f>
        <v>#REF!</v>
      </c>
      <c r="I24" s="4"/>
      <c r="J24" s="3"/>
      <c r="K24" s="3"/>
      <c r="L24" s="17"/>
      <c r="M24" s="17"/>
      <c r="N24" s="17"/>
      <c r="O24" s="17"/>
      <c r="P24" s="17"/>
      <c r="Q24" s="17"/>
      <c r="R24" s="17"/>
    </row>
    <row r="25" spans="1:19">
      <c r="A25" s="4">
        <f t="shared" si="1"/>
        <v>18</v>
      </c>
      <c r="B25" s="4" t="e">
        <f t="shared" si="0"/>
        <v>#REF!</v>
      </c>
      <c r="C25" s="4" t="e">
        <f t="shared" si="2"/>
        <v>#REF!</v>
      </c>
      <c r="D25" s="4" t="e">
        <f t="shared" si="4"/>
        <v>#REF!</v>
      </c>
      <c r="E25" s="4" t="e">
        <f ca="1">INDIRECT(CONCATENATE("m",D25))</f>
        <v>#REF!</v>
      </c>
      <c r="F25" s="200"/>
      <c r="G25" s="14" t="e">
        <f ca="1">INDIRECT(CONCATENATE("r",D25))</f>
        <v>#REF!</v>
      </c>
      <c r="H25" s="4"/>
      <c r="I25" s="4"/>
      <c r="J25" s="3"/>
      <c r="K25" s="3"/>
      <c r="L25" s="17"/>
      <c r="M25" s="17"/>
      <c r="N25" s="17"/>
      <c r="O25" s="17"/>
      <c r="P25" s="17"/>
      <c r="Q25" s="17"/>
      <c r="R25" s="17"/>
    </row>
    <row r="26" spans="1:19">
      <c r="A26" s="4"/>
      <c r="B26" s="4"/>
      <c r="C26" s="4"/>
      <c r="D26" s="4" t="e">
        <f>SUM(D11:D25)</f>
        <v>#REF!</v>
      </c>
      <c r="E26" s="4"/>
      <c r="F26" s="12"/>
      <c r="G26" s="15"/>
      <c r="H26" s="4"/>
      <c r="I26" s="4"/>
      <c r="J26" s="3"/>
      <c r="K26" s="3"/>
      <c r="L26" s="17"/>
      <c r="M26" s="17"/>
      <c r="N26" s="17"/>
      <c r="O26" s="17"/>
      <c r="P26" s="17"/>
      <c r="Q26" s="17"/>
      <c r="R26" s="17"/>
    </row>
    <row r="27" spans="1:19">
      <c r="A27" s="4"/>
      <c r="B27" s="4"/>
      <c r="C27" s="4"/>
      <c r="D27" s="4"/>
      <c r="E27" s="4"/>
      <c r="F27" s="12"/>
      <c r="G27" s="15"/>
      <c r="H27" s="15" t="e">
        <f ca="1">TRIM(CONCATENATE(H24,H21,H18,H15,H12,H9,""))</f>
        <v>#REF!</v>
      </c>
      <c r="I27" s="4"/>
      <c r="J27" s="3"/>
      <c r="K27" s="18" t="e">
        <f ca="1">IF(H27&lt;&gt;"",H27&amp;" "&amp;H2,"")</f>
        <v>#REF!</v>
      </c>
      <c r="L27" s="17"/>
      <c r="M27" s="17"/>
      <c r="N27" s="17"/>
      <c r="O27" s="17"/>
      <c r="P27" s="17"/>
      <c r="Q27" s="17"/>
      <c r="R27" s="17"/>
    </row>
    <row r="28" spans="1:19">
      <c r="A28" s="13" t="e">
        <f>IF(F6=1,MID(B6,FIND(",",B6)+1,12),0)</f>
        <v>#REF!</v>
      </c>
      <c r="B28" s="4"/>
      <c r="C28" s="4"/>
      <c r="D28" s="4"/>
      <c r="E28" s="4"/>
      <c r="F28" s="12"/>
      <c r="G28" s="4"/>
      <c r="H28" s="4"/>
      <c r="I28" s="4"/>
      <c r="J28" s="3"/>
      <c r="K28" s="3"/>
      <c r="L28" s="17"/>
      <c r="M28" s="17"/>
      <c r="N28" s="17"/>
      <c r="O28" s="17"/>
      <c r="P28" s="17"/>
      <c r="Q28" s="17"/>
      <c r="R28" s="17"/>
    </row>
    <row r="29" spans="1:19">
      <c r="A29" s="4">
        <v>1</v>
      </c>
      <c r="B29" s="4" t="e">
        <f t="shared" ref="B29:B40" si="5">RIGHT($A$28,A29)</f>
        <v>#REF!</v>
      </c>
      <c r="C29" s="4" t="e">
        <f>B29</f>
        <v>#REF!</v>
      </c>
      <c r="D29" s="4" t="e">
        <f>B29+1</f>
        <v>#REF!</v>
      </c>
      <c r="E29" s="4" t="e">
        <f ca="1">INDIRECT(CONCATENATE("k",D29))</f>
        <v>#REF!</v>
      </c>
      <c r="F29" s="12" t="e">
        <f ca="1">E31&amp;E30&amp;E29</f>
        <v>#REF!</v>
      </c>
      <c r="G29" s="14" t="e">
        <f ca="1">INDIRECT(CONCATENATE("k",D29))</f>
        <v>#REF!</v>
      </c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</row>
    <row r="30" spans="1:19">
      <c r="A30" s="4">
        <f t="shared" ref="A30:A40" si="6">A29+1</f>
        <v>2</v>
      </c>
      <c r="B30" s="4" t="e">
        <f t="shared" si="5"/>
        <v>#REF!</v>
      </c>
      <c r="C30" s="15" t="e">
        <f t="shared" ref="C30:C40" si="7">IF(B30=B29,"0",B30)</f>
        <v>#REF!</v>
      </c>
      <c r="D30" s="4" t="e">
        <f t="shared" ref="D30:D39" si="8">MID(C30,1,1)+1</f>
        <v>#REF!</v>
      </c>
      <c r="E30" s="4" t="e">
        <f ca="1">INDIRECT(CONCATENATE("l",D30))</f>
        <v>#REF!</v>
      </c>
      <c r="F30" s="12"/>
      <c r="G30" s="14" t="e">
        <f ca="1">INDIRECT(CONCATENATE("l",D30))</f>
        <v>#REF!</v>
      </c>
      <c r="H30" s="4" t="e">
        <f ca="1">F29</f>
        <v>#REF!</v>
      </c>
      <c r="I30" s="4"/>
      <c r="J30" s="3"/>
      <c r="K30" s="3"/>
      <c r="L30" s="3"/>
      <c r="M30" s="3"/>
      <c r="N30" s="3"/>
      <c r="O30" s="3"/>
      <c r="P30" s="3"/>
      <c r="Q30" s="3"/>
      <c r="R30" s="3"/>
    </row>
    <row r="31" spans="1:19">
      <c r="A31" s="4">
        <f t="shared" si="6"/>
        <v>3</v>
      </c>
      <c r="B31" s="4" t="e">
        <f t="shared" si="5"/>
        <v>#REF!</v>
      </c>
      <c r="C31" s="4" t="e">
        <f t="shared" si="7"/>
        <v>#REF!</v>
      </c>
      <c r="D31" s="4" t="e">
        <f t="shared" si="8"/>
        <v>#REF!</v>
      </c>
      <c r="E31" s="4" t="e">
        <f ca="1">INDIRECT(CONCATENATE("m",D31))</f>
        <v>#REF!</v>
      </c>
      <c r="F31" s="12"/>
      <c r="G31" s="14" t="e">
        <f ca="1">INDIRECT(CONCATENATE("m",D31))</f>
        <v>#REF!</v>
      </c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4">
        <f t="shared" si="6"/>
        <v>4</v>
      </c>
      <c r="B32" s="4" t="e">
        <f t="shared" si="5"/>
        <v>#REF!</v>
      </c>
      <c r="C32" s="4" t="e">
        <f t="shared" si="7"/>
        <v>#REF!</v>
      </c>
      <c r="D32" s="4" t="e">
        <f t="shared" si="8"/>
        <v>#REF!</v>
      </c>
      <c r="E32" s="4" t="e">
        <f ca="1">IF(D41&lt;11,"",INDIRECT(CONCATENATE("k",D32)))</f>
        <v>#REF!</v>
      </c>
      <c r="F32" s="12" t="e">
        <f ca="1">E34&amp;E33&amp;E32</f>
        <v>#REF!</v>
      </c>
      <c r="G32" s="14" t="e">
        <f ca="1">IF(D33&gt;1,"",IF(D34&gt;1,"",INDIRECT(CONCATENATE("n",D32))))</f>
        <v>#REF!</v>
      </c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4">
        <f t="shared" si="6"/>
        <v>5</v>
      </c>
      <c r="B33" s="4" t="e">
        <f t="shared" si="5"/>
        <v>#REF!</v>
      </c>
      <c r="C33" s="4" t="e">
        <f t="shared" si="7"/>
        <v>#REF!</v>
      </c>
      <c r="D33" s="4" t="e">
        <f t="shared" si="8"/>
        <v>#REF!</v>
      </c>
      <c r="E33" s="4" t="e">
        <f ca="1">INDIRECT(CONCATENATE("l",D33))</f>
        <v>#REF!</v>
      </c>
      <c r="F33" s="12"/>
      <c r="G33" s="14" t="e">
        <f ca="1">IF(D34&gt;1,"",INDIRECT(CONCATENATE("n",D33)))</f>
        <v>#REF!</v>
      </c>
      <c r="H33" s="4" t="e">
        <f ca="1">CONCATENATE(F32,G32,G33,G34,"")</f>
        <v>#REF!</v>
      </c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4">
        <f t="shared" si="6"/>
        <v>6</v>
      </c>
      <c r="B34" s="4" t="e">
        <f t="shared" si="5"/>
        <v>#REF!</v>
      </c>
      <c r="C34" s="4" t="e">
        <f t="shared" si="7"/>
        <v>#REF!</v>
      </c>
      <c r="D34" s="4" t="e">
        <f t="shared" si="8"/>
        <v>#REF!</v>
      </c>
      <c r="E34" s="4" t="e">
        <f ca="1">INDIRECT(CONCATENATE("m",D34))</f>
        <v>#REF!</v>
      </c>
      <c r="F34" s="12"/>
      <c r="G34" s="14" t="e">
        <f ca="1">INDIRECT(CONCATENATE("n",D34))</f>
        <v>#REF!</v>
      </c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4">
        <f t="shared" si="6"/>
        <v>7</v>
      </c>
      <c r="B35" s="4" t="e">
        <f t="shared" si="5"/>
        <v>#REF!</v>
      </c>
      <c r="C35" s="4" t="e">
        <f t="shared" si="7"/>
        <v>#REF!</v>
      </c>
      <c r="D35" s="4" t="e">
        <f t="shared" si="8"/>
        <v>#REF!</v>
      </c>
      <c r="E35" s="4" t="e">
        <f ca="1">INDIRECT(CONCATENATE("k",D35))</f>
        <v>#REF!</v>
      </c>
      <c r="F35" s="12" t="e">
        <f ca="1">E37&amp;E36&amp;E35</f>
        <v>#REF!</v>
      </c>
      <c r="G35" s="14" t="e">
        <f ca="1">IF(D36&gt;1,"",IF(D37&gt;1,"",INDIRECT(CONCATENATE("o",D35))))</f>
        <v>#REF!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4">
        <f t="shared" si="6"/>
        <v>8</v>
      </c>
      <c r="B36" s="4" t="e">
        <f t="shared" si="5"/>
        <v>#REF!</v>
      </c>
      <c r="C36" s="4" t="e">
        <f t="shared" si="7"/>
        <v>#REF!</v>
      </c>
      <c r="D36" s="4" t="e">
        <f t="shared" si="8"/>
        <v>#REF!</v>
      </c>
      <c r="E36" s="4" t="e">
        <f ca="1">INDIRECT(CONCATENATE("l",D36))</f>
        <v>#REF!</v>
      </c>
      <c r="F36" s="12"/>
      <c r="G36" s="14" t="e">
        <f ca="1">IF(D37&gt;1,"",INDIRECT(CONCATENATE("o",D36)))</f>
        <v>#REF!</v>
      </c>
      <c r="H36" s="4" t="e">
        <f ca="1">CONCATENATE(F35,G35,G36,G37,"")</f>
        <v>#REF!</v>
      </c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4">
        <f t="shared" si="6"/>
        <v>9</v>
      </c>
      <c r="B37" s="4" t="e">
        <f t="shared" si="5"/>
        <v>#REF!</v>
      </c>
      <c r="C37" s="4" t="e">
        <f t="shared" si="7"/>
        <v>#REF!</v>
      </c>
      <c r="D37" s="4" t="e">
        <f t="shared" si="8"/>
        <v>#REF!</v>
      </c>
      <c r="E37" s="4" t="e">
        <f ca="1">INDIRECT(CONCATENATE("m",D37))</f>
        <v>#REF!</v>
      </c>
      <c r="F37" s="12"/>
      <c r="G37" s="14" t="e">
        <f ca="1">INDIRECT(CONCATENATE("o",D37))</f>
        <v>#REF!</v>
      </c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4">
        <f t="shared" si="6"/>
        <v>10</v>
      </c>
      <c r="B38" s="4" t="e">
        <f t="shared" si="5"/>
        <v>#REF!</v>
      </c>
      <c r="C38" s="4" t="e">
        <f t="shared" si="7"/>
        <v>#REF!</v>
      </c>
      <c r="D38" s="4" t="e">
        <f t="shared" si="8"/>
        <v>#REF!</v>
      </c>
      <c r="E38" s="4" t="e">
        <f ca="1">INDIRECT(CONCATENATE("k",D38))</f>
        <v>#REF!</v>
      </c>
      <c r="F38" s="200" t="e">
        <f ca="1">E40&amp;E39&amp;E38</f>
        <v>#REF!</v>
      </c>
      <c r="G38" s="14" t="e">
        <f ca="1">IF(D39&gt;1,"",IF(D40&gt;1,"",INDIRECT(CONCATENATE("p",D38,))))</f>
        <v>#REF!</v>
      </c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4">
        <f t="shared" si="6"/>
        <v>11</v>
      </c>
      <c r="B39" s="4" t="e">
        <f t="shared" si="5"/>
        <v>#REF!</v>
      </c>
      <c r="C39" s="4" t="e">
        <f t="shared" si="7"/>
        <v>#REF!</v>
      </c>
      <c r="D39" s="4" t="e">
        <f t="shared" si="8"/>
        <v>#REF!</v>
      </c>
      <c r="E39" s="4" t="e">
        <f ca="1">INDIRECT(CONCATENATE("l",D39))</f>
        <v>#REF!</v>
      </c>
      <c r="F39" s="200"/>
      <c r="G39" s="14" t="e">
        <f ca="1">IF(D40&gt;1,"",INDIRECT(CONCATENATE("p",D39)))</f>
        <v>#REF!</v>
      </c>
      <c r="H39" s="4" t="e">
        <f ca="1">CONCATENATE(F38,G38,G39,G40,"")</f>
        <v>#REF!</v>
      </c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4">
        <f t="shared" si="6"/>
        <v>12</v>
      </c>
      <c r="B40" s="4" t="e">
        <f t="shared" si="5"/>
        <v>#REF!</v>
      </c>
      <c r="C40" s="4" t="e">
        <f t="shared" si="7"/>
        <v>#REF!</v>
      </c>
      <c r="D40" s="4" t="e">
        <f>IF(C40&gt;0,MID(C40,1,1),"")+1</f>
        <v>#REF!</v>
      </c>
      <c r="E40" s="4" t="e">
        <f ca="1">INDIRECT(CONCATENATE("m",D40))</f>
        <v>#REF!</v>
      </c>
      <c r="F40" s="200"/>
      <c r="G40" s="14" t="e">
        <f ca="1">INDIRECT(CONCATENATE("p",D40))</f>
        <v>#REF!</v>
      </c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3"/>
      <c r="B41" s="3"/>
      <c r="C41" s="3"/>
      <c r="D41" s="3" t="e">
        <f>SUM(D32:D40)</f>
        <v>#REF!</v>
      </c>
      <c r="E41" s="3"/>
      <c r="F41" s="19"/>
      <c r="G41" s="3"/>
      <c r="H41" s="15" t="e">
        <f ca="1">TRIM(CONCATENATE(H39,H36,H33,H30,""))</f>
        <v>#REF!</v>
      </c>
      <c r="I41" s="3"/>
      <c r="J41" s="3"/>
      <c r="K41" s="18" t="e">
        <f ca="1">IF(H41&lt;&gt;"",H41&amp;" "&amp;I2,"")</f>
        <v>#REF!</v>
      </c>
      <c r="L41" s="3"/>
      <c r="M41" s="3"/>
      <c r="N41" s="3"/>
      <c r="O41" s="3"/>
      <c r="P41" s="3"/>
      <c r="Q41" s="3"/>
      <c r="R41" s="3"/>
      <c r="S41" s="3"/>
    </row>
    <row r="42" spans="1:19">
      <c r="A42" s="3"/>
      <c r="B42" s="3"/>
      <c r="C42" s="3"/>
      <c r="D42" s="3"/>
      <c r="E42" s="3"/>
      <c r="F42" s="19"/>
      <c r="G42" s="3"/>
      <c r="H42" s="3"/>
      <c r="I42" s="3"/>
      <c r="J42" s="3"/>
      <c r="K42" s="3" t="str">
        <f>IF(H2&lt;&gt;"",", "," &lt;virgül&gt; ")</f>
        <v xml:space="preserve">, </v>
      </c>
      <c r="L42" s="3"/>
      <c r="M42" s="3"/>
      <c r="N42" s="3"/>
      <c r="O42" s="3"/>
      <c r="P42" s="3"/>
      <c r="Q42" s="3"/>
      <c r="R42" s="3"/>
      <c r="S42" s="3"/>
    </row>
    <row r="43" spans="1:19">
      <c r="A43" s="3"/>
      <c r="B43" s="7" t="s">
        <v>22</v>
      </c>
      <c r="C43" s="3"/>
      <c r="D43" s="3"/>
      <c r="E43" s="3"/>
      <c r="F43" s="19"/>
      <c r="G43" s="3"/>
      <c r="H43" s="3"/>
      <c r="I43" s="3"/>
      <c r="J43" s="3"/>
      <c r="K43" s="20" t="e">
        <f ca="1">"#"&amp;IF(K27&lt;&gt;"",IF(K41&lt;&gt;"",TRIM(K27)&amp;K42,TRIM(K27)&amp;"."),"")&amp;IF(K41&lt;&gt;"",TRIM(K41)&amp;".","")&amp;"#"</f>
        <v>#REF!</v>
      </c>
      <c r="L43" s="3"/>
      <c r="M43" s="3"/>
      <c r="N43" s="3"/>
      <c r="O43" s="3"/>
      <c r="P43" s="3"/>
      <c r="Q43" s="3"/>
      <c r="R43" s="3"/>
      <c r="S43" s="3"/>
    </row>
    <row r="44" spans="1:19">
      <c r="K44" s="3"/>
    </row>
    <row r="45" spans="1:19">
      <c r="K45" s="3"/>
    </row>
    <row r="46" spans="1:19">
      <c r="K46" s="3"/>
    </row>
    <row r="47" spans="1:19">
      <c r="K47" s="3"/>
    </row>
    <row r="48" spans="1:19">
      <c r="K48" s="3"/>
    </row>
    <row r="49" spans="11:11">
      <c r="K49" s="3"/>
    </row>
    <row r="50" spans="11:11">
      <c r="K50" s="3"/>
    </row>
    <row r="51" spans="11:11">
      <c r="K51" s="3"/>
    </row>
    <row r="52" spans="11:11">
      <c r="K52" s="3"/>
    </row>
    <row r="53" spans="11:11">
      <c r="K53" s="3"/>
    </row>
    <row r="54" spans="11:11">
      <c r="K54" s="3"/>
    </row>
    <row r="55" spans="11:11">
      <c r="K55" s="3"/>
    </row>
    <row r="56" spans="11:11">
      <c r="K56" s="3"/>
    </row>
    <row r="57" spans="11:11">
      <c r="K57" s="3"/>
    </row>
  </sheetData>
  <mergeCells count="8">
    <mergeCell ref="B1:F1"/>
    <mergeCell ref="F23:F25"/>
    <mergeCell ref="H6:I6"/>
    <mergeCell ref="F38:F40"/>
    <mergeCell ref="B3:I3"/>
    <mergeCell ref="B4:I4"/>
    <mergeCell ref="F17:F19"/>
    <mergeCell ref="F20:F22"/>
  </mergeCells>
  <phoneticPr fontId="12" type="noConversion"/>
  <pageMargins left="0.75" right="0.75" top="1" bottom="1" header="0.5" footer="0.5"/>
  <pageSetup orientation="portrait" horizontalDpi="240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H14" sqref="H14"/>
    </sheetView>
  </sheetViews>
  <sheetFormatPr defaultRowHeight="12.75"/>
  <cols>
    <col min="1" max="1" width="33" customWidth="1"/>
    <col min="2" max="2" width="31.140625" customWidth="1"/>
    <col min="3" max="3" width="29" customWidth="1"/>
  </cols>
  <sheetData>
    <row r="1" spans="1:3" ht="23.25">
      <c r="A1" s="197" t="s">
        <v>103</v>
      </c>
      <c r="B1" s="197"/>
      <c r="C1" s="197"/>
    </row>
    <row r="2" spans="1:3" ht="18">
      <c r="A2" s="196" t="s">
        <v>102</v>
      </c>
      <c r="B2" s="196"/>
      <c r="C2" s="196"/>
    </row>
    <row r="3" spans="1:3" ht="15.75" customHeight="1">
      <c r="A3" s="208" t="s">
        <v>106</v>
      </c>
      <c r="B3" s="127">
        <v>1</v>
      </c>
      <c r="C3" s="128">
        <v>3000</v>
      </c>
    </row>
    <row r="4" spans="1:3" ht="15.75" customHeight="1">
      <c r="A4" s="208"/>
      <c r="B4" s="127">
        <v>2</v>
      </c>
      <c r="C4" s="128">
        <v>2200</v>
      </c>
    </row>
    <row r="5" spans="1:3" ht="15.75" customHeight="1">
      <c r="A5" s="208"/>
      <c r="B5" s="127">
        <v>3</v>
      </c>
      <c r="C5" s="128">
        <v>1600</v>
      </c>
    </row>
    <row r="6" spans="1:3" ht="15.75" customHeight="1">
      <c r="A6" s="208"/>
      <c r="B6" s="127">
        <v>4</v>
      </c>
      <c r="C6" s="128">
        <v>1100</v>
      </c>
    </row>
    <row r="7" spans="1:3" ht="15.75" customHeight="1">
      <c r="A7" s="208"/>
      <c r="B7" s="127">
        <v>5</v>
      </c>
      <c r="C7" s="128">
        <v>900</v>
      </c>
    </row>
    <row r="8" spans="1:3" ht="15.75" customHeight="1">
      <c r="A8" s="208"/>
      <c r="B8" s="127">
        <v>6</v>
      </c>
      <c r="C8" s="128">
        <v>800</v>
      </c>
    </row>
    <row r="9" spans="1:3" ht="15.75" customHeight="1">
      <c r="A9" s="208"/>
      <c r="B9" s="127">
        <v>7</v>
      </c>
      <c r="C9" s="128">
        <v>500</v>
      </c>
    </row>
    <row r="10" spans="1:3" ht="15.75" customHeight="1">
      <c r="A10" s="209"/>
      <c r="B10" s="127">
        <v>8</v>
      </c>
      <c r="C10" s="128">
        <v>450</v>
      </c>
    </row>
  </sheetData>
  <mergeCells count="3">
    <mergeCell ref="A1:C1"/>
    <mergeCell ref="A2:C2"/>
    <mergeCell ref="A3:A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21" sqref="C21"/>
    </sheetView>
  </sheetViews>
  <sheetFormatPr defaultRowHeight="12.75"/>
  <cols>
    <col min="1" max="1" width="53" customWidth="1"/>
    <col min="2" max="2" width="16" customWidth="1"/>
    <col min="3" max="3" width="22.85546875" customWidth="1"/>
  </cols>
  <sheetData>
    <row r="1" spans="1:3" ht="23.25">
      <c r="A1" s="197" t="s">
        <v>104</v>
      </c>
      <c r="B1" s="197"/>
      <c r="C1" s="197"/>
    </row>
    <row r="2" spans="1:3" ht="18">
      <c r="A2" s="196"/>
      <c r="B2" s="196"/>
      <c r="C2" s="196"/>
    </row>
    <row r="3" spans="1:3" ht="8.25" customHeight="1">
      <c r="A3" s="213"/>
      <c r="B3" s="213"/>
      <c r="C3" s="213"/>
    </row>
    <row r="4" spans="1:3" ht="15.75">
      <c r="A4" s="215" t="s">
        <v>107</v>
      </c>
      <c r="B4" s="127">
        <v>1</v>
      </c>
      <c r="C4" s="127">
        <v>2200</v>
      </c>
    </row>
    <row r="5" spans="1:3" ht="15.75">
      <c r="A5" s="208"/>
      <c r="B5" s="127">
        <v>2</v>
      </c>
      <c r="C5" s="127">
        <v>1600</v>
      </c>
    </row>
    <row r="6" spans="1:3" ht="15.75">
      <c r="A6" s="208"/>
      <c r="B6" s="127">
        <v>3</v>
      </c>
      <c r="C6" s="127">
        <v>1100</v>
      </c>
    </row>
    <row r="7" spans="1:3" ht="15.75">
      <c r="A7" s="216"/>
      <c r="B7" s="129">
        <v>4</v>
      </c>
      <c r="C7" s="129">
        <v>800</v>
      </c>
    </row>
    <row r="8" spans="1:3" ht="8.25" customHeight="1">
      <c r="A8" s="214"/>
      <c r="B8" s="214"/>
      <c r="C8" s="214"/>
    </row>
    <row r="9" spans="1:3" ht="15.75">
      <c r="A9" s="210" t="s">
        <v>105</v>
      </c>
      <c r="B9" s="130">
        <v>1</v>
      </c>
      <c r="C9" s="130">
        <v>1500</v>
      </c>
    </row>
    <row r="10" spans="1:3" ht="15.75">
      <c r="A10" s="211"/>
      <c r="B10" s="130">
        <v>2</v>
      </c>
      <c r="C10" s="130">
        <v>1100</v>
      </c>
    </row>
    <row r="11" spans="1:3" ht="15.75">
      <c r="A11" s="211"/>
      <c r="B11" s="130">
        <v>3</v>
      </c>
      <c r="C11" s="130">
        <v>800</v>
      </c>
    </row>
    <row r="12" spans="1:3" ht="15.75">
      <c r="A12" s="212"/>
      <c r="B12" s="130">
        <v>4</v>
      </c>
      <c r="C12" s="130">
        <v>650</v>
      </c>
    </row>
  </sheetData>
  <mergeCells count="6">
    <mergeCell ref="A9:A12"/>
    <mergeCell ref="A1:C1"/>
    <mergeCell ref="A2:C2"/>
    <mergeCell ref="A3:C3"/>
    <mergeCell ref="A8:C8"/>
    <mergeCell ref="A4:A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BilgiGirisi</vt:lpstr>
      <vt:lpstr>YOLLUK BİLDİRİMİ</vt:lpstr>
      <vt:lpstr>H CETVELİ</vt:lpstr>
      <vt:lpstr>YaziyaCevir</vt:lpstr>
      <vt:lpstr>YaziyaCevir (2)</vt:lpstr>
      <vt:lpstr>EÖH EK GÖSTERGE</vt:lpstr>
      <vt:lpstr>GİH EK GÖSTERGE</vt:lpstr>
      <vt:lpstr>'YOLLUK BİLDİRİMİ'!Yazdırma_Alanı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RasimGirgin</cp:lastModifiedBy>
  <cp:lastPrinted>2019-08-01T07:55:17Z</cp:lastPrinted>
  <dcterms:created xsi:type="dcterms:W3CDTF">1999-05-26T11:21:22Z</dcterms:created>
  <dcterms:modified xsi:type="dcterms:W3CDTF">2020-01-20T13:13:58Z</dcterms:modified>
</cp:coreProperties>
</file>